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inagonzalez/Downloads/Buha/"/>
    </mc:Choice>
  </mc:AlternateContent>
  <xr:revisionPtr revIDLastSave="0" documentId="13_ncr:1_{F6751A0A-D90B-5A43-8F07-2E2A0C8401CE}" xr6:coauthVersionLast="47" xr6:coauthVersionMax="47" xr10:uidLastSave="{00000000-0000-0000-0000-000000000000}"/>
  <bookViews>
    <workbookView xWindow="0" yWindow="1000" windowWidth="25040" windowHeight="13880" firstSheet="5" activeTab="5" xr2:uid="{00000000-000D-0000-FFFF-FFFF00000000}"/>
  </bookViews>
  <sheets>
    <sheet name="E&amp;A  KRASS gesamt 2023" sheetId="6" r:id="rId1"/>
    <sheet name="E&amp;A Düsseldorf" sheetId="1" r:id="rId2"/>
    <sheet name="E&amp;A Trier " sheetId="2" r:id="rId3"/>
    <sheet name="E&amp;A HH" sheetId="3" r:id="rId4"/>
    <sheet name="E&amp;A Lüneburg" sheetId="8" r:id="rId5"/>
    <sheet name="Charts SRS 2023" sheetId="5" r:id="rId6"/>
  </sheets>
  <externalReferences>
    <externalReference r:id="rId7"/>
    <externalReference r:id="rId8"/>
  </externalReferences>
  <definedNames>
    <definedName name="_xlnm.Print_Area" localSheetId="0">'E&amp;A  KRASS gesamt 2023'!$A$1:$F$79</definedName>
    <definedName name="_xlnm.Print_Area" localSheetId="1">'E&amp;A Düsseldorf'!$A$1:$F$79</definedName>
    <definedName name="_xlnm.Print_Area" localSheetId="3">'E&amp;A HH'!$A$1:$F$79</definedName>
    <definedName name="_xlnm.Print_Area" localSheetId="4">'E&amp;A Lüneburg'!$A$1:$F$79</definedName>
    <definedName name="_xlnm.Print_Area" localSheetId="2">'E&amp;A Trier '!$A$1:$F$79</definedName>
    <definedName name="Kontenrahmen_Krass_e.V.__2018" localSheetId="0">[1]Kontenrahmen!$A:$A</definedName>
    <definedName name="Kontenrahmen_Krass_e.V.__2018" localSheetId="1">[1]Kontenrahmen!$A:$A</definedName>
    <definedName name="Kontenrahmen_Krass_e.V.__2018" localSheetId="3">[1]Kontenrahmen!$A:$A</definedName>
    <definedName name="Kontenrahmen_Krass_e.V.__2018" localSheetId="4">[1]Kontenrahmen!$A:$A</definedName>
    <definedName name="Kontenrahmen_Krass_e.V.__2018" localSheetId="2">[1]Kontenrahmen!$A:$A</definedName>
    <definedName name="Kontenrahmen_Krass_e.V.__2018">[2]Kontenrahmen!$A:$A</definedName>
    <definedName name="Kostenstellen" localSheetId="0">[1]Kostenstellen!$A:$A</definedName>
    <definedName name="Kostenstellen" localSheetId="1">[1]Kostenstellen!$A:$A</definedName>
    <definedName name="Kostenstellen" localSheetId="3">[1]Kostenstellen!$A:$A</definedName>
    <definedName name="Kostenstellen" localSheetId="4">[1]Kostenstellen!$A:$A</definedName>
    <definedName name="Kostenstellen" localSheetId="2">[1]Kostenstellen!$A:$A</definedName>
    <definedName name="Kostenstellen">[2]Kostenstellen!$A:$A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E9" i="5"/>
  <c r="E10" i="5"/>
  <c r="E11" i="5"/>
  <c r="E12" i="5"/>
  <c r="E13" i="5"/>
  <c r="E14" i="5"/>
  <c r="E15" i="5"/>
  <c r="E17" i="5"/>
  <c r="E19" i="5"/>
  <c r="E20" i="5"/>
  <c r="E21" i="5"/>
  <c r="E22" i="5"/>
  <c r="C5" i="1"/>
  <c r="C4" i="1" l="1"/>
  <c r="C3" i="1" s="1"/>
  <c r="C60" i="1"/>
  <c r="C54" i="1"/>
  <c r="C56" i="1"/>
  <c r="C46" i="1"/>
  <c r="C64" i="1"/>
  <c r="C18" i="1"/>
  <c r="C31" i="1"/>
  <c r="C28" i="1"/>
  <c r="C11" i="1"/>
  <c r="C75" i="1" l="1"/>
  <c r="C7" i="1"/>
  <c r="C54" i="2" l="1"/>
  <c r="C54" i="6" s="1"/>
  <c r="C17" i="2"/>
  <c r="C6" i="3"/>
  <c r="C17" i="3"/>
  <c r="C16" i="3" s="1"/>
  <c r="C72" i="3" s="1"/>
  <c r="C52" i="3"/>
  <c r="C77" i="6"/>
  <c r="C76" i="6"/>
  <c r="C4" i="6"/>
  <c r="C15" i="6"/>
  <c r="C14" i="6"/>
  <c r="C13" i="6"/>
  <c r="C12" i="6"/>
  <c r="C11" i="6"/>
  <c r="C10" i="6"/>
  <c r="C9" i="6"/>
  <c r="C8" i="6"/>
  <c r="C7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40" i="6"/>
  <c r="C39" i="6"/>
  <c r="C38" i="6"/>
  <c r="C37" i="6"/>
  <c r="C36" i="6"/>
  <c r="C35" i="6"/>
  <c r="C34" i="6"/>
  <c r="C33" i="6"/>
  <c r="C49" i="6"/>
  <c r="C50" i="6"/>
  <c r="C47" i="6"/>
  <c r="C46" i="6"/>
  <c r="C45" i="6"/>
  <c r="C44" i="6"/>
  <c r="C43" i="6"/>
  <c r="C42" i="6"/>
  <c r="C48" i="6"/>
  <c r="C71" i="6"/>
  <c r="C70" i="6"/>
  <c r="C69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3" i="6"/>
  <c r="C68" i="6"/>
  <c r="C17" i="1"/>
  <c r="C32" i="1"/>
  <c r="C41" i="1"/>
  <c r="C52" i="1"/>
  <c r="C78" i="6"/>
  <c r="C51" i="6"/>
  <c r="C16" i="1" l="1"/>
  <c r="C73" i="1" s="1"/>
  <c r="C75" i="8"/>
  <c r="C52" i="8"/>
  <c r="C41" i="8"/>
  <c r="C32" i="8"/>
  <c r="C17" i="8"/>
  <c r="C6" i="8"/>
  <c r="C3" i="8"/>
  <c r="C16" i="8" l="1"/>
  <c r="C6" i="6"/>
  <c r="C73" i="8" l="1"/>
  <c r="C72" i="8"/>
  <c r="C32" i="6"/>
  <c r="C52" i="6" l="1"/>
  <c r="C41" i="6"/>
  <c r="C17" i="6"/>
  <c r="C6" i="2"/>
  <c r="C75" i="3"/>
  <c r="C41" i="3"/>
  <c r="C32" i="3"/>
  <c r="C3" i="3"/>
  <c r="C75" i="2"/>
  <c r="C75" i="6" s="1"/>
  <c r="C52" i="2"/>
  <c r="C41" i="2"/>
  <c r="C32" i="2"/>
  <c r="C3" i="2"/>
  <c r="C6" i="1"/>
  <c r="C16" i="6" l="1"/>
  <c r="C16" i="2"/>
  <c r="C72" i="2" s="1"/>
  <c r="C72" i="1" l="1"/>
  <c r="C72" i="6"/>
  <c r="C73" i="3"/>
  <c r="C73" i="2"/>
  <c r="C5" i="6"/>
  <c r="C3" i="6" s="1"/>
  <c r="C73" i="6" s="1"/>
</calcChain>
</file>

<file path=xl/sharedStrings.xml><?xml version="1.0" encoding="utf-8"?>
<sst xmlns="http://schemas.openxmlformats.org/spreadsheetml/2006/main" count="792" uniqueCount="116">
  <si>
    <t>Einnahmen- und Ausgaben Krass e.V. gesamt 2023</t>
  </si>
  <si>
    <t>A.</t>
  </si>
  <si>
    <t>LIQUIDE MITTEL</t>
  </si>
  <si>
    <t>I.</t>
  </si>
  <si>
    <t>Kassenbestand 31.12.2022</t>
  </si>
  <si>
    <t>II.</t>
  </si>
  <si>
    <t>Bankguthaben 31.12.2022</t>
  </si>
  <si>
    <t>B.</t>
  </si>
  <si>
    <t>EINNAHMEN</t>
  </si>
  <si>
    <t xml:space="preserve">Öffentliche Zuschüsse </t>
  </si>
  <si>
    <t xml:space="preserve">Spende, frei </t>
  </si>
  <si>
    <t>III.</t>
  </si>
  <si>
    <t xml:space="preserve">Spende, gebunden </t>
  </si>
  <si>
    <t>IV.</t>
  </si>
  <si>
    <t>Erhaltene Spenden KvO (unter gebundene Spenden!)</t>
  </si>
  <si>
    <t>V.</t>
  </si>
  <si>
    <t>Verkaufserlöse (Einnahmen wirtsch. Geschäftsbetrieb)</t>
  </si>
  <si>
    <t>VI.</t>
  </si>
  <si>
    <t xml:space="preserve">Mitgliedsbeiträge </t>
  </si>
  <si>
    <t>VII.</t>
  </si>
  <si>
    <t>Sonstige Einnahmen (z.B. Lizenzen KvO, Verträge Diakonie)</t>
  </si>
  <si>
    <t>VIII.</t>
  </si>
  <si>
    <t>Werbung (z.B. Einnahmen über Amazon)</t>
  </si>
  <si>
    <t>IX.</t>
  </si>
  <si>
    <t>Durchlaufende Posten_Einnahme</t>
  </si>
  <si>
    <t>C.</t>
  </si>
  <si>
    <t>AUSGABEN</t>
  </si>
  <si>
    <t>Projekt- und Programmkosten (IDs)</t>
  </si>
  <si>
    <t>1.</t>
  </si>
  <si>
    <t>Durchlaufende Posten_Ausgabe</t>
  </si>
  <si>
    <t>2.</t>
  </si>
  <si>
    <t>Honorarkosten</t>
  </si>
  <si>
    <t>3.</t>
  </si>
  <si>
    <t>Sonstige Personalausgaben</t>
  </si>
  <si>
    <t>4.</t>
  </si>
  <si>
    <t>Stipendien (Förderkinder)</t>
  </si>
  <si>
    <t>5.</t>
  </si>
  <si>
    <t>Materialkosten/Sachmittel</t>
  </si>
  <si>
    <t>6.</t>
  </si>
  <si>
    <t>Werbungsmaterial (Flyer, Plakate etc. für konkretes Projekt)</t>
  </si>
  <si>
    <t>7.</t>
  </si>
  <si>
    <t>ÖA Aktionen (für ein Projekt!!Stände auf Events, Gema Gebühren etc.)</t>
  </si>
  <si>
    <t>8.</t>
  </si>
  <si>
    <t>Reisekosten</t>
  </si>
  <si>
    <t>9.</t>
  </si>
  <si>
    <t>Bewirtung/Verpflegung (im Projekt)</t>
  </si>
  <si>
    <t>10.</t>
  </si>
  <si>
    <t>Ausstattung (auch Inventar, das im Verein bleibt - Abschreibung!)</t>
  </si>
  <si>
    <t>11.</t>
  </si>
  <si>
    <t>Bürokosten (im Projekt)</t>
  </si>
  <si>
    <t>12.</t>
  </si>
  <si>
    <t xml:space="preserve">KfZ Kosten </t>
  </si>
  <si>
    <t>13.</t>
  </si>
  <si>
    <t>Sonstige Raumkosten</t>
  </si>
  <si>
    <t>14.</t>
  </si>
  <si>
    <t>Sonstige betriebliche Aufwendungen (z.B. Anschubfinanzierung der KvO)</t>
  </si>
  <si>
    <t>Wirtschaftlicher Geschäftsbetrieb (Kostenstelle 3)</t>
  </si>
  <si>
    <t>ÖA Aktionen (Stände auf Events, Gema Gebühren etc.)</t>
  </si>
  <si>
    <t>Allgemeine Werbung und ÖA (Kostenstelle 2)</t>
  </si>
  <si>
    <t>Personalausgaben</t>
  </si>
  <si>
    <t>Werbungsmaterial (Flyer für Krass allgemein, Plakate, Roll ups etc.)</t>
  </si>
  <si>
    <t>ÖA Aktionen (Stände auf Events, Gebühren, z.B. Google Adwords etc.)</t>
  </si>
  <si>
    <t>Telefon und Internetkosten, Porto</t>
  </si>
  <si>
    <t>Workshops betriebliche Events</t>
  </si>
  <si>
    <t>Sonstige betriebliche Aufwendungen</t>
  </si>
  <si>
    <t>Verwaltungskosten (Kostenstelle 9999)</t>
  </si>
  <si>
    <t xml:space="preserve">Sonstige Verwaltungskosten </t>
  </si>
  <si>
    <t>FiBu, Wirtschaftsprüfung, Jahresabschluss</t>
  </si>
  <si>
    <t>Ehrenamtspauschale</t>
  </si>
  <si>
    <t xml:space="preserve">Aufwandsentschädigung </t>
  </si>
  <si>
    <t>Gebühren Zahlungsverkehr</t>
  </si>
  <si>
    <t>Ausstattung (Möbel, Geräte)</t>
  </si>
  <si>
    <t>sonstige Raumkosten</t>
  </si>
  <si>
    <t>Bürokosten (Büromaterial, Software)</t>
  </si>
  <si>
    <t>Versicherung Beiträge</t>
  </si>
  <si>
    <t>15.</t>
  </si>
  <si>
    <t>sonstige Steuern</t>
  </si>
  <si>
    <t>16.</t>
  </si>
  <si>
    <t>Mitgliedsbeiträge_Ausgaben</t>
  </si>
  <si>
    <t>17.</t>
  </si>
  <si>
    <t>18.</t>
  </si>
  <si>
    <t>Bewirtung/Verpflegung</t>
  </si>
  <si>
    <t>19.</t>
  </si>
  <si>
    <t>Geschenke, Jubiläen, Dankeschön</t>
  </si>
  <si>
    <t>20.</t>
  </si>
  <si>
    <t>(KfZ Kosten bislang immer über P-031)</t>
  </si>
  <si>
    <t>D.</t>
  </si>
  <si>
    <t>Differenz Einnahmen-Ausgaben</t>
  </si>
  <si>
    <t>E.</t>
  </si>
  <si>
    <t>GESAMTERGEBNIS (Konto)</t>
  </si>
  <si>
    <t>F</t>
  </si>
  <si>
    <t>KASSE (Stand 31.12.2022)</t>
  </si>
  <si>
    <t>Geldtransit_Auszahlung an Kasse</t>
  </si>
  <si>
    <t>Geldtransit_Eingang auf Giro</t>
  </si>
  <si>
    <t>Ausgaben Kasse (Stand Dezember 2021)</t>
  </si>
  <si>
    <t>Einnahmen- und Ausgaben Krass e.V. Düsseldorf 2023</t>
  </si>
  <si>
    <t>Pleo</t>
  </si>
  <si>
    <t>Barkasse</t>
  </si>
  <si>
    <t>DB</t>
  </si>
  <si>
    <t>SSPK</t>
  </si>
  <si>
    <t>Kreditkarte</t>
  </si>
  <si>
    <t xml:space="preserve">GESAMTERGEBNIS </t>
  </si>
  <si>
    <t>KASSE (Stand 31.12.2023)</t>
  </si>
  <si>
    <t>Ausgaben Kasse (Stand Dezember 2023)</t>
  </si>
  <si>
    <t>Einnahmen- und Ausgaben Krass e.V. Trier 2023</t>
  </si>
  <si>
    <t>Kassenbestand</t>
  </si>
  <si>
    <t>Stand 31.12.2021</t>
  </si>
  <si>
    <t>Bankguthaben</t>
  </si>
  <si>
    <t>Versicherungen</t>
  </si>
  <si>
    <t>inkl. 150€ Lizenzgebühren</t>
  </si>
  <si>
    <t>KASSE (Stand 31.12.2021)</t>
  </si>
  <si>
    <t>Einnahmen- und Ausgaben Krass e.V. HH 2023</t>
  </si>
  <si>
    <t>Stand 31.12.2022</t>
  </si>
  <si>
    <t>KASSE (Stand 31.12.xxxx)</t>
  </si>
  <si>
    <t>Ausgaben Kasse (Stand Dezember xxxx)</t>
  </si>
  <si>
    <t>Einnahmen- und Ausgaben Krass e.V. Lüneburg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</si>
</sst>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  <numFmt numFmtId="166" formatCode="[$-407]General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166" fontId="13" fillId="0" borderId="0" applyBorder="0" applyProtection="0"/>
  </cellStyleXfs>
  <cellXfs count="94">
    <xf numFmtId="0" fontId="0" fillId="0" borderId="0" xfId="0"/>
    <xf numFmtId="10" fontId="4" fillId="0" borderId="0" xfId="2" applyNumberFormat="1" applyFont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164" fontId="5" fillId="4" borderId="9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/>
    <xf numFmtId="0" fontId="7" fillId="0" borderId="13" xfId="0" applyFont="1" applyBorder="1"/>
    <xf numFmtId="164" fontId="8" fillId="0" borderId="6" xfId="0" applyNumberFormat="1" applyFont="1" applyBorder="1" applyAlignment="1">
      <alignment horizontal="right"/>
    </xf>
    <xf numFmtId="164" fontId="0" fillId="0" borderId="0" xfId="0" applyNumberFormat="1"/>
    <xf numFmtId="0" fontId="7" fillId="0" borderId="14" xfId="0" applyFont="1" applyBorder="1"/>
    <xf numFmtId="164" fontId="4" fillId="0" borderId="9" xfId="0" applyNumberFormat="1" applyFont="1" applyBorder="1" applyAlignment="1">
      <alignment horizontal="right"/>
    </xf>
    <xf numFmtId="164" fontId="4" fillId="0" borderId="0" xfId="2" applyNumberFormat="1" applyFont="1"/>
    <xf numFmtId="164" fontId="9" fillId="0" borderId="9" xfId="0" applyNumberFormat="1" applyFont="1" applyBorder="1" applyAlignment="1">
      <alignment horizontal="right"/>
    </xf>
    <xf numFmtId="0" fontId="7" fillId="0" borderId="8" xfId="0" applyFont="1" applyBorder="1"/>
    <xf numFmtId="0" fontId="7" fillId="3" borderId="7" xfId="0" applyFont="1" applyFill="1" applyBorder="1"/>
    <xf numFmtId="0" fontId="7" fillId="3" borderId="14" xfId="0" applyFont="1" applyFill="1" applyBorder="1"/>
    <xf numFmtId="164" fontId="7" fillId="3" borderId="9" xfId="0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left" vertical="center"/>
    </xf>
    <xf numFmtId="164" fontId="10" fillId="0" borderId="6" xfId="0" applyNumberFormat="1" applyFont="1" applyBorder="1" applyAlignment="1">
      <alignment horizontal="right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left" vertical="center"/>
    </xf>
    <xf numFmtId="164" fontId="5" fillId="4" borderId="18" xfId="0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0" fillId="0" borderId="19" xfId="0" applyBorder="1"/>
    <xf numFmtId="164" fontId="8" fillId="0" borderId="8" xfId="0" applyNumberFormat="1" applyFont="1" applyBorder="1" applyAlignment="1">
      <alignment horizontal="right"/>
    </xf>
    <xf numFmtId="0" fontId="11" fillId="0" borderId="5" xfId="0" applyFont="1" applyBorder="1"/>
    <xf numFmtId="0" fontId="11" fillId="0" borderId="14" xfId="0" applyFont="1" applyBorder="1"/>
    <xf numFmtId="0" fontId="11" fillId="0" borderId="0" xfId="0" applyFont="1"/>
    <xf numFmtId="164" fontId="4" fillId="6" borderId="6" xfId="0" applyNumberFormat="1" applyFont="1" applyFill="1" applyBorder="1" applyAlignment="1">
      <alignment horizontal="right"/>
    </xf>
    <xf numFmtId="164" fontId="9" fillId="6" borderId="6" xfId="0" applyNumberFormat="1" applyFont="1" applyFill="1" applyBorder="1" applyAlignment="1">
      <alignment horizontal="right"/>
    </xf>
    <xf numFmtId="164" fontId="4" fillId="6" borderId="9" xfId="0" applyNumberFormat="1" applyFont="1" applyFill="1" applyBorder="1" applyAlignment="1">
      <alignment horizontal="right"/>
    </xf>
    <xf numFmtId="165" fontId="4" fillId="0" borderId="0" xfId="2" applyNumberFormat="1" applyFont="1"/>
    <xf numFmtId="44" fontId="4" fillId="0" borderId="0" xfId="1" applyFont="1"/>
    <xf numFmtId="164" fontId="14" fillId="6" borderId="9" xfId="0" applyNumberFormat="1" applyFont="1" applyFill="1" applyBorder="1" applyAlignment="1">
      <alignment horizontal="right" vertical="center"/>
    </xf>
    <xf numFmtId="164" fontId="4" fillId="6" borderId="9" xfId="0" applyNumberFormat="1" applyFont="1" applyFill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/>
    </xf>
    <xf numFmtId="164" fontId="10" fillId="4" borderId="6" xfId="0" applyNumberFormat="1" applyFont="1" applyFill="1" applyBorder="1" applyAlignment="1">
      <alignment horizontal="right"/>
    </xf>
    <xf numFmtId="164" fontId="10" fillId="5" borderId="6" xfId="0" applyNumberFormat="1" applyFont="1" applyFill="1" applyBorder="1" applyAlignment="1">
      <alignment horizontal="right"/>
    </xf>
    <xf numFmtId="44" fontId="0" fillId="0" borderId="0" xfId="1" applyFont="1"/>
    <xf numFmtId="44" fontId="11" fillId="0" borderId="0" xfId="1" applyFont="1"/>
    <xf numFmtId="44" fontId="4" fillId="0" borderId="8" xfId="1" applyFont="1" applyBorder="1"/>
    <xf numFmtId="44" fontId="4" fillId="0" borderId="14" xfId="1" applyFont="1" applyBorder="1"/>
    <xf numFmtId="44" fontId="4" fillId="0" borderId="8" xfId="1" applyFont="1" applyFill="1" applyBorder="1"/>
    <xf numFmtId="0" fontId="0" fillId="0" borderId="8" xfId="0" applyBorder="1"/>
    <xf numFmtId="2" fontId="4" fillId="0" borderId="0" xfId="2" applyNumberFormat="1" applyFont="1"/>
    <xf numFmtId="2" fontId="0" fillId="0" borderId="0" xfId="0" applyNumberFormat="1"/>
    <xf numFmtId="2" fontId="11" fillId="0" borderId="0" xfId="0" applyNumberFormat="1" applyFont="1"/>
    <xf numFmtId="0" fontId="10" fillId="8" borderId="4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left" vertical="center"/>
    </xf>
    <xf numFmtId="164" fontId="10" fillId="9" borderId="21" xfId="0" applyNumberFormat="1" applyFont="1" applyFill="1" applyBorder="1" applyAlignment="1">
      <alignment horizontal="right" vertical="center"/>
    </xf>
    <xf numFmtId="0" fontId="7" fillId="0" borderId="11" xfId="0" applyFont="1" applyBorder="1"/>
    <xf numFmtId="164" fontId="18" fillId="0" borderId="6" xfId="0" applyNumberFormat="1" applyFont="1" applyBorder="1" applyAlignment="1">
      <alignment horizontal="right"/>
    </xf>
    <xf numFmtId="164" fontId="18" fillId="0" borderId="21" xfId="0" applyNumberFormat="1" applyFont="1" applyBorder="1" applyAlignment="1">
      <alignment horizontal="right"/>
    </xf>
    <xf numFmtId="0" fontId="7" fillId="0" borderId="5" xfId="0" applyFont="1" applyBorder="1"/>
    <xf numFmtId="0" fontId="7" fillId="8" borderId="4" xfId="0" applyFont="1" applyFill="1" applyBorder="1"/>
    <xf numFmtId="0" fontId="7" fillId="8" borderId="14" xfId="0" applyFont="1" applyFill="1" applyBorder="1"/>
    <xf numFmtId="164" fontId="7" fillId="8" borderId="6" xfId="0" applyNumberFormat="1" applyFont="1" applyFill="1" applyBorder="1" applyAlignment="1">
      <alignment horizontal="right"/>
    </xf>
    <xf numFmtId="0" fontId="7" fillId="8" borderId="7" xfId="0" applyFont="1" applyFill="1" applyBorder="1"/>
    <xf numFmtId="0" fontId="7" fillId="8" borderId="13" xfId="0" applyFont="1" applyFill="1" applyBorder="1"/>
    <xf numFmtId="0" fontId="10" fillId="9" borderId="16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left" vertical="center"/>
    </xf>
    <xf numFmtId="164" fontId="10" fillId="9" borderId="6" xfId="0" applyNumberFormat="1" applyFont="1" applyFill="1" applyBorder="1" applyAlignment="1">
      <alignment horizontal="right"/>
    </xf>
    <xf numFmtId="9" fontId="18" fillId="0" borderId="6" xfId="2" applyFont="1" applyBorder="1" applyAlignment="1">
      <alignment horizontal="right"/>
    </xf>
    <xf numFmtId="9" fontId="10" fillId="9" borderId="21" xfId="2" applyFont="1" applyFill="1" applyBorder="1" applyAlignment="1">
      <alignment horizontal="right" vertical="center"/>
    </xf>
    <xf numFmtId="9" fontId="7" fillId="8" borderId="6" xfId="2" applyFont="1" applyFill="1" applyBorder="1" applyAlignment="1">
      <alignment horizontal="right"/>
    </xf>
    <xf numFmtId="9" fontId="10" fillId="9" borderId="23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</cellXfs>
  <cellStyles count="6">
    <cellStyle name="Excel Built-in Normal" xfId="4" xr:uid="{00000000-0005-0000-0000-000000000000}"/>
    <cellStyle name="Excel Built-in Normal 2" xfId="5" xr:uid="{00000000-0005-0000-0000-000001000000}"/>
    <cellStyle name="Prozent" xfId="2" builtinId="5"/>
    <cellStyle name="Standard" xfId="0" builtinId="0"/>
    <cellStyle name="Währung" xfId="1" builtinId="4"/>
    <cellStyle name="Währung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nderundjugendliche.sharepoint.com/sites/KrassTeam2/Freigegebene%20Dokumente/General/Finanzen/2020%20BuHa/Users/Neuefeind/KRASS/Krass%20Team%20-%20General/Finanzen/2019_BuHa/BuHa_final_2019_inkl.%20Monatsspal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nderundjugendliche.sharepoint.com/sites/KrassTeam2/Freigegebene%20Dokumente/General/Finanzen/2020%20BuHa/BuHa_200727_%20AUCHTUNG_Status%20bis%20JULI_Danach%20DAT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plante Projekte 19"/>
      <sheetName val="Buchungen"/>
      <sheetName val="E&amp;A"/>
      <sheetName val="Tabelle2"/>
      <sheetName val="Tabelle3"/>
      <sheetName val="Tabelle1"/>
      <sheetName val="Kostenstellen"/>
      <sheetName val="Kontenrahmen"/>
      <sheetName val="Erklärung Farbzuordnung"/>
      <sheetName val="Projekt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planter Mitteleingang 20"/>
      <sheetName val="Geplante Projekte 20"/>
      <sheetName val="Buchungen"/>
      <sheetName val="Projektstatus"/>
      <sheetName val="E&amp;A"/>
      <sheetName val="Kostenstellen"/>
      <sheetName val="Kontenrahmen"/>
      <sheetName val="Erklärung Farbzuordn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showGridLines="0" topLeftCell="A24" zoomScale="50" zoomScaleNormal="50" zoomScalePageLayoutView="60" workbookViewId="0">
      <selection activeCell="G22" sqref="G22"/>
    </sheetView>
  </sheetViews>
  <sheetFormatPr defaultColWidth="11.28515625" defaultRowHeight="15" outlineLevelRow="1"/>
  <cols>
    <col min="2" max="2" width="90.140625" bestFit="1" customWidth="1"/>
    <col min="3" max="3" width="77.140625" bestFit="1" customWidth="1"/>
    <col min="4" max="4" width="26.28515625" style="64" customWidth="1"/>
  </cols>
  <sheetData>
    <row r="1" spans="1:5" ht="38.1" thickBot="1">
      <c r="A1" s="88" t="s">
        <v>0</v>
      </c>
      <c r="B1" s="89"/>
      <c r="C1" s="90"/>
      <c r="D1" s="63"/>
    </row>
    <row r="2" spans="1:5" ht="26.1">
      <c r="A2" s="2"/>
      <c r="B2" s="3"/>
      <c r="C2" s="4">
        <v>2023</v>
      </c>
      <c r="D2" s="63"/>
    </row>
    <row r="3" spans="1:5" ht="39" customHeight="1">
      <c r="A3" s="5" t="s">
        <v>1</v>
      </c>
      <c r="B3" s="6" t="s">
        <v>2</v>
      </c>
      <c r="C3" s="7">
        <f>C4+C5</f>
        <v>148470.5</v>
      </c>
      <c r="D3" s="63"/>
    </row>
    <row r="4" spans="1:5" ht="24">
      <c r="A4" s="8" t="s">
        <v>3</v>
      </c>
      <c r="B4" s="9" t="s">
        <v>4</v>
      </c>
      <c r="C4" s="10">
        <f>'E&amp;A HH'!C4+'E&amp;A Trier '!C4+'E&amp;A Düsseldorf'!C4+'E&amp;A Lüneburg'!C4</f>
        <v>242.06</v>
      </c>
      <c r="D4" s="63"/>
    </row>
    <row r="5" spans="1:5" ht="24">
      <c r="A5" s="11" t="s">
        <v>5</v>
      </c>
      <c r="B5" s="9" t="s">
        <v>6</v>
      </c>
      <c r="C5" s="10">
        <f>'E&amp;A HH'!C5+'E&amp;A Trier '!C5+'E&amp;A Düsseldorf'!C5+'E&amp;A Lüneburg'!C5</f>
        <v>148228.44</v>
      </c>
      <c r="D5" s="63"/>
    </row>
    <row r="6" spans="1:5" ht="37.35" customHeight="1">
      <c r="A6" s="5" t="s">
        <v>7</v>
      </c>
      <c r="B6" s="6" t="s">
        <v>8</v>
      </c>
      <c r="C6" s="7">
        <f>SUM(C7:C15)</f>
        <v>536834.57000000007</v>
      </c>
      <c r="D6" s="63"/>
    </row>
    <row r="7" spans="1:5" ht="24" hidden="1" outlineLevel="1">
      <c r="A7" s="12" t="s">
        <v>3</v>
      </c>
      <c r="B7" s="13" t="s">
        <v>9</v>
      </c>
      <c r="C7" s="10">
        <f>'E&amp;A HH'!C7+'E&amp;A Trier '!C7+'E&amp;A Düsseldorf'!C7+'E&amp;A Lüneburg'!C7</f>
        <v>105887.98</v>
      </c>
      <c r="D7" s="63"/>
      <c r="E7" s="15"/>
    </row>
    <row r="8" spans="1:5" ht="24" hidden="1" outlineLevel="1">
      <c r="A8" s="12" t="s">
        <v>5</v>
      </c>
      <c r="B8" s="16" t="s">
        <v>10</v>
      </c>
      <c r="C8" s="10">
        <f>'E&amp;A HH'!C8+'E&amp;A Trier '!C8+'E&amp;A Düsseldorf'!C8+'E&amp;A Lüneburg'!C8</f>
        <v>76347.66</v>
      </c>
      <c r="D8" s="63"/>
    </row>
    <row r="9" spans="1:5" ht="24" hidden="1" outlineLevel="1">
      <c r="A9" s="12" t="s">
        <v>11</v>
      </c>
      <c r="B9" s="16" t="s">
        <v>12</v>
      </c>
      <c r="C9" s="10">
        <f>'E&amp;A HH'!C9+'E&amp;A Trier '!C9+'E&amp;A Düsseldorf'!C9+'E&amp;A Lüneburg'!C9</f>
        <v>326971.50000000006</v>
      </c>
      <c r="D9" s="63"/>
    </row>
    <row r="10" spans="1:5" ht="24" hidden="1" outlineLevel="1">
      <c r="A10" s="12" t="s">
        <v>13</v>
      </c>
      <c r="B10" s="16" t="s">
        <v>14</v>
      </c>
      <c r="C10" s="10">
        <f>'E&amp;A HH'!C10+'E&amp;A Trier '!C10+'E&amp;A Düsseldorf'!C10+'E&amp;A Lüneburg'!C10</f>
        <v>0</v>
      </c>
      <c r="D10" s="63"/>
    </row>
    <row r="11" spans="1:5" ht="24" hidden="1" outlineLevel="1">
      <c r="A11" s="12" t="s">
        <v>15</v>
      </c>
      <c r="B11" s="16" t="s">
        <v>16</v>
      </c>
      <c r="C11" s="10">
        <f>'E&amp;A HH'!C11+'E&amp;A Trier '!C11+'E&amp;A Düsseldorf'!C11+'E&amp;A Lüneburg'!C11</f>
        <v>9067.59</v>
      </c>
      <c r="D11" s="63"/>
    </row>
    <row r="12" spans="1:5" ht="24" hidden="1" outlineLevel="1">
      <c r="A12" s="12" t="s">
        <v>17</v>
      </c>
      <c r="B12" s="16" t="s">
        <v>18</v>
      </c>
      <c r="C12" s="10">
        <f>'E&amp;A HH'!C12+'E&amp;A Trier '!C12+'E&amp;A Düsseldorf'!C12+'E&amp;A Lüneburg'!C12</f>
        <v>1197</v>
      </c>
      <c r="D12" s="63"/>
    </row>
    <row r="13" spans="1:5" ht="24" hidden="1" outlineLevel="1">
      <c r="A13" s="12" t="s">
        <v>19</v>
      </c>
      <c r="B13" s="16" t="s">
        <v>20</v>
      </c>
      <c r="C13" s="10">
        <f>'E&amp;A HH'!C13+'E&amp;A Trier '!C13+'E&amp;A Düsseldorf'!C13+'E&amp;A Lüneburg'!C13</f>
        <v>4682.1900000000005</v>
      </c>
      <c r="D13" s="63"/>
    </row>
    <row r="14" spans="1:5" ht="24" hidden="1" outlineLevel="1">
      <c r="A14" s="12" t="s">
        <v>21</v>
      </c>
      <c r="B14" s="20" t="s">
        <v>22</v>
      </c>
      <c r="C14" s="10">
        <f>'E&amp;A HH'!C14+'E&amp;A Trier '!C14+'E&amp;A Düsseldorf'!C14+'E&amp;A Lüneburg'!C14</f>
        <v>0</v>
      </c>
      <c r="D14" s="63"/>
    </row>
    <row r="15" spans="1:5" ht="24" hidden="1" outlineLevel="1">
      <c r="A15" s="12" t="s">
        <v>23</v>
      </c>
      <c r="B15" s="20" t="s">
        <v>24</v>
      </c>
      <c r="C15" s="10">
        <f>'E&amp;A HH'!C15+'E&amp;A Trier '!C15+'E&amp;A Düsseldorf'!C15+'E&amp;A Lüneburg'!C15</f>
        <v>12680.65</v>
      </c>
      <c r="D15" s="63"/>
    </row>
    <row r="16" spans="1:5" ht="48" customHeight="1" collapsed="1">
      <c r="A16" s="5" t="s">
        <v>25</v>
      </c>
      <c r="B16" s="6" t="s">
        <v>26</v>
      </c>
      <c r="C16" s="7">
        <f>SUM(C17+C32+C41+C52)</f>
        <v>510738.06000000006</v>
      </c>
      <c r="D16" s="63"/>
    </row>
    <row r="17" spans="1:4" ht="24">
      <c r="A17" s="21" t="s">
        <v>3</v>
      </c>
      <c r="B17" s="22" t="s">
        <v>27</v>
      </c>
      <c r="C17" s="23">
        <f>SUM(C18:C31)</f>
        <v>433755.89</v>
      </c>
      <c r="D17" s="63"/>
    </row>
    <row r="18" spans="1:4" ht="24" outlineLevel="1">
      <c r="A18" s="24" t="s">
        <v>28</v>
      </c>
      <c r="B18" s="25" t="s">
        <v>29</v>
      </c>
      <c r="C18" s="10">
        <f>'E&amp;A HH'!C18+'E&amp;A Trier '!C18+'E&amp;A Düsseldorf'!C18+'E&amp;A Lüneburg'!C18</f>
        <v>538.22999999999956</v>
      </c>
      <c r="D18" s="63"/>
    </row>
    <row r="19" spans="1:4" ht="24" outlineLevel="1">
      <c r="A19" s="24" t="s">
        <v>30</v>
      </c>
      <c r="B19" s="26" t="s">
        <v>31</v>
      </c>
      <c r="C19" s="10">
        <f>'E&amp;A HH'!C19+'E&amp;A Trier '!C19+'E&amp;A Düsseldorf'!C19+'E&amp;A Lüneburg'!C19</f>
        <v>334265.04000000004</v>
      </c>
      <c r="D19" s="63"/>
    </row>
    <row r="20" spans="1:4" ht="24" outlineLevel="1">
      <c r="A20" s="24" t="s">
        <v>32</v>
      </c>
      <c r="B20" s="26" t="s">
        <v>33</v>
      </c>
      <c r="C20" s="10">
        <f>'E&amp;A HH'!C20+'E&amp;A Trier '!C20+'E&amp;A Düsseldorf'!C20+'E&amp;A Lüneburg'!C20</f>
        <v>48.31</v>
      </c>
      <c r="D20" s="63"/>
    </row>
    <row r="21" spans="1:4" ht="24" outlineLevel="1">
      <c r="A21" s="24" t="s">
        <v>34</v>
      </c>
      <c r="B21" s="26" t="s">
        <v>35</v>
      </c>
      <c r="C21" s="10">
        <f>'E&amp;A HH'!C21+'E&amp;A Trier '!C21+'E&amp;A Düsseldorf'!C21+'E&amp;A Lüneburg'!C21</f>
        <v>43</v>
      </c>
      <c r="D21" s="63"/>
    </row>
    <row r="22" spans="1:4" ht="24" outlineLevel="1">
      <c r="A22" s="24" t="s">
        <v>36</v>
      </c>
      <c r="B22" s="26" t="s">
        <v>37</v>
      </c>
      <c r="C22" s="10">
        <f>'E&amp;A HH'!C22+'E&amp;A Trier '!C22+'E&amp;A Düsseldorf'!C22+'E&amp;A Lüneburg'!C22</f>
        <v>53720.7</v>
      </c>
      <c r="D22" s="63"/>
    </row>
    <row r="23" spans="1:4" ht="24" outlineLevel="1">
      <c r="A23" s="24" t="s">
        <v>38</v>
      </c>
      <c r="B23" s="26" t="s">
        <v>39</v>
      </c>
      <c r="C23" s="10">
        <f>'E&amp;A HH'!C23+'E&amp;A Trier '!C23+'E&amp;A Düsseldorf'!C23+'E&amp;A Lüneburg'!C23</f>
        <v>2799.29</v>
      </c>
      <c r="D23" s="63"/>
    </row>
    <row r="24" spans="1:4" ht="24" outlineLevel="1">
      <c r="A24" s="24" t="s">
        <v>40</v>
      </c>
      <c r="B24" s="26" t="s">
        <v>41</v>
      </c>
      <c r="C24" s="10">
        <f>'E&amp;A HH'!C24+'E&amp;A Trier '!C24+'E&amp;A Düsseldorf'!C24+'E&amp;A Lüneburg'!C24</f>
        <v>1524.01</v>
      </c>
      <c r="D24" s="63"/>
    </row>
    <row r="25" spans="1:4" ht="24" outlineLevel="1">
      <c r="A25" s="24" t="s">
        <v>42</v>
      </c>
      <c r="B25" s="26" t="s">
        <v>43</v>
      </c>
      <c r="C25" s="10">
        <f>'E&amp;A HH'!C25+'E&amp;A Trier '!C25+'E&amp;A Düsseldorf'!C25+'E&amp;A Lüneburg'!C25</f>
        <v>239.24</v>
      </c>
      <c r="D25" s="63"/>
    </row>
    <row r="26" spans="1:4" ht="24" outlineLevel="1">
      <c r="A26" s="24" t="s">
        <v>44</v>
      </c>
      <c r="B26" s="26" t="s">
        <v>45</v>
      </c>
      <c r="C26" s="10">
        <f>'E&amp;A HH'!C26+'E&amp;A Trier '!C26+'E&amp;A Düsseldorf'!C26+'E&amp;A Lüneburg'!C26</f>
        <v>1582.3899999999999</v>
      </c>
      <c r="D26" s="63"/>
    </row>
    <row r="27" spans="1:4" ht="24" outlineLevel="1">
      <c r="A27" s="24" t="s">
        <v>46</v>
      </c>
      <c r="B27" s="26" t="s">
        <v>47</v>
      </c>
      <c r="C27" s="10">
        <f>'E&amp;A HH'!C27+'E&amp;A Trier '!C27+'E&amp;A Düsseldorf'!C27+'E&amp;A Lüneburg'!C27</f>
        <v>2000</v>
      </c>
      <c r="D27" s="63"/>
    </row>
    <row r="28" spans="1:4" ht="24" outlineLevel="1">
      <c r="A28" s="24" t="s">
        <v>48</v>
      </c>
      <c r="B28" s="26" t="s">
        <v>49</v>
      </c>
      <c r="C28" s="10">
        <f>'E&amp;A HH'!C28+'E&amp;A Trier '!C28+'E&amp;A Düsseldorf'!C28+'E&amp;A Lüneburg'!C28</f>
        <v>603.54</v>
      </c>
      <c r="D28" s="63"/>
    </row>
    <row r="29" spans="1:4" ht="24" outlineLevel="1">
      <c r="A29" s="24" t="s">
        <v>50</v>
      </c>
      <c r="B29" s="26" t="s">
        <v>51</v>
      </c>
      <c r="C29" s="10">
        <f>'E&amp;A HH'!C29+'E&amp;A Trier '!C29+'E&amp;A Düsseldorf'!C29+'E&amp;A Lüneburg'!C29</f>
        <v>2196.21</v>
      </c>
      <c r="D29" s="63"/>
    </row>
    <row r="30" spans="1:4" ht="24" outlineLevel="1">
      <c r="A30" s="24" t="s">
        <v>52</v>
      </c>
      <c r="B30" s="26" t="s">
        <v>53</v>
      </c>
      <c r="C30" s="10">
        <f>'E&amp;A HH'!C30+'E&amp;A Trier '!C30+'E&amp;A Düsseldorf'!C30+'E&amp;A Lüneburg'!C30</f>
        <v>15423</v>
      </c>
      <c r="D30" s="63"/>
    </row>
    <row r="31" spans="1:4" ht="24" outlineLevel="1">
      <c r="A31" s="24" t="s">
        <v>54</v>
      </c>
      <c r="B31" s="26" t="s">
        <v>55</v>
      </c>
      <c r="C31" s="10">
        <f>'E&amp;A HH'!C31+'E&amp;A Trier '!C31+'E&amp;A Düsseldorf'!C31+'E&amp;A Lüneburg'!C31</f>
        <v>18772.93</v>
      </c>
      <c r="D31" s="63"/>
    </row>
    <row r="32" spans="1:4" ht="24">
      <c r="A32" s="21" t="s">
        <v>5</v>
      </c>
      <c r="B32" s="22" t="s">
        <v>56</v>
      </c>
      <c r="C32" s="23">
        <f>SUM(C33:C40)</f>
        <v>0</v>
      </c>
      <c r="D32" s="63"/>
    </row>
    <row r="33" spans="1:4" ht="24" outlineLevel="1">
      <c r="A33" s="27" t="s">
        <v>28</v>
      </c>
      <c r="B33" s="26" t="s">
        <v>31</v>
      </c>
      <c r="C33" s="10">
        <f>'E&amp;A HH'!C33+'E&amp;A Trier '!C33+'E&amp;A Düsseldorf'!C33+'E&amp;A Lüneburg'!C33</f>
        <v>0</v>
      </c>
      <c r="D33" s="63"/>
    </row>
    <row r="34" spans="1:4" ht="24" outlineLevel="1">
      <c r="A34" s="27" t="s">
        <v>30</v>
      </c>
      <c r="B34" s="26" t="s">
        <v>33</v>
      </c>
      <c r="C34" s="10">
        <f>'E&amp;A HH'!C34+'E&amp;A Trier '!C34+'E&amp;A Düsseldorf'!C34+'E&amp;A Lüneburg'!C34</f>
        <v>0</v>
      </c>
      <c r="D34" s="63"/>
    </row>
    <row r="35" spans="1:4" ht="24" outlineLevel="1">
      <c r="A35" s="27" t="s">
        <v>32</v>
      </c>
      <c r="B35" s="26" t="s">
        <v>37</v>
      </c>
      <c r="C35" s="10">
        <f>'E&amp;A HH'!C35+'E&amp;A Trier '!C35+'E&amp;A Düsseldorf'!C35+'E&amp;A Lüneburg'!C35</f>
        <v>0</v>
      </c>
      <c r="D35" s="63"/>
    </row>
    <row r="36" spans="1:4" ht="24" outlineLevel="1">
      <c r="A36" s="27" t="s">
        <v>34</v>
      </c>
      <c r="B36" s="26" t="s">
        <v>39</v>
      </c>
      <c r="C36" s="10">
        <f>'E&amp;A HH'!C36+'E&amp;A Trier '!C36+'E&amp;A Düsseldorf'!C36+'E&amp;A Lüneburg'!C36</f>
        <v>0</v>
      </c>
      <c r="D36" s="63"/>
    </row>
    <row r="37" spans="1:4" ht="24" outlineLevel="1">
      <c r="A37" s="27" t="s">
        <v>36</v>
      </c>
      <c r="B37" s="26" t="s">
        <v>57</v>
      </c>
      <c r="C37" s="10">
        <f>'E&amp;A HH'!C37+'E&amp;A Trier '!C37+'E&amp;A Düsseldorf'!C37+'E&amp;A Lüneburg'!C37</f>
        <v>0</v>
      </c>
      <c r="D37" s="63"/>
    </row>
    <row r="38" spans="1:4" ht="24" outlineLevel="1">
      <c r="A38" s="27" t="s">
        <v>38</v>
      </c>
      <c r="B38" s="26" t="s">
        <v>43</v>
      </c>
      <c r="C38" s="10">
        <f>'E&amp;A HH'!C38+'E&amp;A Trier '!C38+'E&amp;A Düsseldorf'!C38+'E&amp;A Lüneburg'!C38</f>
        <v>0</v>
      </c>
      <c r="D38" s="63"/>
    </row>
    <row r="39" spans="1:4" ht="24" outlineLevel="1">
      <c r="A39" s="27" t="s">
        <v>40</v>
      </c>
      <c r="B39" s="26" t="s">
        <v>45</v>
      </c>
      <c r="C39" s="10">
        <f>'E&amp;A HH'!C39+'E&amp;A Trier '!C39+'E&amp;A Düsseldorf'!C39+'E&amp;A Lüneburg'!C39</f>
        <v>0</v>
      </c>
      <c r="D39" s="63"/>
    </row>
    <row r="40" spans="1:4" ht="24" outlineLevel="1">
      <c r="A40" s="27" t="s">
        <v>42</v>
      </c>
      <c r="B40" s="26" t="s">
        <v>47</v>
      </c>
      <c r="C40" s="10">
        <f>'E&amp;A HH'!C40+'E&amp;A Trier '!C40+'E&amp;A Düsseldorf'!C40+'E&amp;A Lüneburg'!C40</f>
        <v>0</v>
      </c>
      <c r="D40" s="63"/>
    </row>
    <row r="41" spans="1:4" ht="24">
      <c r="A41" s="21" t="s">
        <v>11</v>
      </c>
      <c r="B41" s="22" t="s">
        <v>58</v>
      </c>
      <c r="C41" s="23">
        <f>SUM(C42:C51)</f>
        <v>27853.079999999998</v>
      </c>
      <c r="D41" s="63"/>
    </row>
    <row r="42" spans="1:4" ht="24" outlineLevel="1">
      <c r="A42" s="27" t="s">
        <v>28</v>
      </c>
      <c r="B42" s="26" t="s">
        <v>31</v>
      </c>
      <c r="C42" s="10">
        <f>'E&amp;A HH'!C42+'E&amp;A Trier '!C42+'E&amp;A Düsseldorf'!C42+'E&amp;A Lüneburg'!C42</f>
        <v>0</v>
      </c>
      <c r="D42" s="63"/>
    </row>
    <row r="43" spans="1:4" ht="24" outlineLevel="1">
      <c r="A43" s="27" t="s">
        <v>30</v>
      </c>
      <c r="B43" s="26" t="s">
        <v>59</v>
      </c>
      <c r="C43" s="10">
        <f>'E&amp;A HH'!C43+'E&amp;A Trier '!C43+'E&amp;A Düsseldorf'!C43+'E&amp;A Lüneburg'!C43</f>
        <v>18439.939999999999</v>
      </c>
      <c r="D43" s="63"/>
    </row>
    <row r="44" spans="1:4" ht="24" outlineLevel="1">
      <c r="A44" s="27" t="s">
        <v>32</v>
      </c>
      <c r="B44" s="26" t="s">
        <v>60</v>
      </c>
      <c r="C44" s="10">
        <f>'E&amp;A HH'!C44+'E&amp;A Trier '!C44+'E&amp;A Düsseldorf'!C44+'E&amp;A Lüneburg'!C44</f>
        <v>80</v>
      </c>
      <c r="D44" s="63"/>
    </row>
    <row r="45" spans="1:4" ht="24" outlineLevel="1">
      <c r="A45" s="27" t="s">
        <v>34</v>
      </c>
      <c r="B45" s="26" t="s">
        <v>37</v>
      </c>
      <c r="C45" s="10">
        <f>'E&amp;A HH'!C45+'E&amp;A Trier '!C45+'E&amp;A Düsseldorf'!C45+'E&amp;A Lüneburg'!C45</f>
        <v>121.91</v>
      </c>
      <c r="D45" s="63"/>
    </row>
    <row r="46" spans="1:4" ht="24" outlineLevel="1">
      <c r="A46" s="27" t="s">
        <v>36</v>
      </c>
      <c r="B46" s="26" t="s">
        <v>61</v>
      </c>
      <c r="C46" s="10">
        <f>'E&amp;A HH'!C46+'E&amp;A Trier '!C46+'E&amp;A Düsseldorf'!C46+'E&amp;A Lüneburg'!C46</f>
        <v>8324.9699999999993</v>
      </c>
      <c r="D46" s="63"/>
    </row>
    <row r="47" spans="1:4" ht="24" outlineLevel="1">
      <c r="A47" s="27" t="s">
        <v>38</v>
      </c>
      <c r="B47" s="26" t="s">
        <v>43</v>
      </c>
      <c r="C47" s="10">
        <f>'E&amp;A HH'!C47+'E&amp;A Trier '!C47+'E&amp;A Düsseldorf'!C47+'E&amp;A Lüneburg'!C47</f>
        <v>0</v>
      </c>
      <c r="D47" s="63"/>
    </row>
    <row r="48" spans="1:4" ht="24" outlineLevel="1">
      <c r="A48" s="27" t="s">
        <v>40</v>
      </c>
      <c r="B48" s="25" t="s">
        <v>62</v>
      </c>
      <c r="C48" s="10">
        <f>'E&amp;A HH'!C48+'E&amp;A Trier '!C48+'E&amp;A Düsseldorf'!C48+'E&amp;A Lüneburg'!C48</f>
        <v>0</v>
      </c>
      <c r="D48" s="63"/>
    </row>
    <row r="49" spans="1:4" ht="24" outlineLevel="1">
      <c r="A49" s="27" t="s">
        <v>42</v>
      </c>
      <c r="B49" s="25" t="s">
        <v>63</v>
      </c>
      <c r="C49" s="10">
        <f>'E&amp;A HH'!C49+'E&amp;A Trier '!C49+'E&amp;A Düsseldorf'!C49+'E&amp;A Lüneburg'!C49</f>
        <v>0</v>
      </c>
      <c r="D49" s="63"/>
    </row>
    <row r="50" spans="1:4" ht="24" outlineLevel="1">
      <c r="A50" s="27" t="s">
        <v>44</v>
      </c>
      <c r="B50" s="26" t="s">
        <v>64</v>
      </c>
      <c r="C50" s="10">
        <f>'E&amp;A HH'!C50+'E&amp;A Trier '!C50+'E&amp;A Düsseldorf'!C50+'E&amp;A Lüneburg'!C50</f>
        <v>886.26</v>
      </c>
      <c r="D50" s="63"/>
    </row>
    <row r="51" spans="1:4" ht="24" outlineLevel="1">
      <c r="A51" s="27" t="s">
        <v>46</v>
      </c>
      <c r="B51" s="26"/>
      <c r="C51" s="10">
        <f>'E&amp;A HH'!C51+'E&amp;A Trier '!C51+'E&amp;A Düsseldorf'!C51</f>
        <v>0</v>
      </c>
      <c r="D51" s="63"/>
    </row>
    <row r="52" spans="1:4" ht="24">
      <c r="A52" s="21" t="s">
        <v>13</v>
      </c>
      <c r="B52" s="22" t="s">
        <v>65</v>
      </c>
      <c r="C52" s="23">
        <f>SUM(C53:C71)</f>
        <v>49129.09</v>
      </c>
      <c r="D52" s="63"/>
    </row>
    <row r="53" spans="1:4" ht="24" outlineLevel="1">
      <c r="A53" s="24" t="s">
        <v>28</v>
      </c>
      <c r="B53" s="25" t="s">
        <v>29</v>
      </c>
      <c r="C53" s="10">
        <f>'E&amp;A HH'!C53+'E&amp;A Trier '!C53+'E&amp;A Düsseldorf'!C53+'E&amp;A Lüneburg'!C53</f>
        <v>12808.42</v>
      </c>
      <c r="D53" s="63"/>
    </row>
    <row r="54" spans="1:4" ht="24" outlineLevel="1">
      <c r="A54" s="24" t="s">
        <v>32</v>
      </c>
      <c r="B54" s="25" t="s">
        <v>66</v>
      </c>
      <c r="C54" s="10">
        <f>'E&amp;A HH'!C54+'E&amp;A Trier '!C54+'E&amp;A Düsseldorf'!C54+'E&amp;A Lüneburg'!C54</f>
        <v>2269.41</v>
      </c>
      <c r="D54" s="63"/>
    </row>
    <row r="55" spans="1:4" ht="24" outlineLevel="1">
      <c r="A55" s="24" t="s">
        <v>34</v>
      </c>
      <c r="B55" s="30" t="s">
        <v>67</v>
      </c>
      <c r="C55" s="10">
        <f>'E&amp;A HH'!C55+'E&amp;A Trier '!C55+'E&amp;A Düsseldorf'!C55+'E&amp;A Lüneburg'!C55</f>
        <v>1982.84</v>
      </c>
      <c r="D55" s="63"/>
    </row>
    <row r="56" spans="1:4" ht="24" outlineLevel="1">
      <c r="A56" s="24" t="s">
        <v>36</v>
      </c>
      <c r="B56" s="25" t="s">
        <v>31</v>
      </c>
      <c r="C56" s="10">
        <f>'E&amp;A HH'!C56+'E&amp;A Trier '!C56+'E&amp;A Düsseldorf'!C56+'E&amp;A Lüneburg'!C56</f>
        <v>5256.02</v>
      </c>
      <c r="D56" s="63"/>
    </row>
    <row r="57" spans="1:4" ht="24" outlineLevel="1">
      <c r="A57" s="24" t="s">
        <v>38</v>
      </c>
      <c r="B57" s="25" t="s">
        <v>43</v>
      </c>
      <c r="C57" s="10">
        <f>'E&amp;A HH'!C57+'E&amp;A Trier '!C57+'E&amp;A Düsseldorf'!C57+'E&amp;A Lüneburg'!C57</f>
        <v>116.8</v>
      </c>
      <c r="D57" s="63"/>
    </row>
    <row r="58" spans="1:4" ht="24" outlineLevel="1">
      <c r="A58" s="24" t="s">
        <v>40</v>
      </c>
      <c r="B58" s="25" t="s">
        <v>68</v>
      </c>
      <c r="C58" s="10">
        <f>'E&amp;A HH'!C58+'E&amp;A Trier '!C58+'E&amp;A Düsseldorf'!C58+'E&amp;A Lüneburg'!C58</f>
        <v>277.5</v>
      </c>
      <c r="D58" s="63"/>
    </row>
    <row r="59" spans="1:4" ht="24" outlineLevel="1">
      <c r="A59" s="24" t="s">
        <v>42</v>
      </c>
      <c r="B59" s="25" t="s">
        <v>69</v>
      </c>
      <c r="C59" s="10">
        <f>'E&amp;A HH'!C59+'E&amp;A Trier '!C59+'E&amp;A Düsseldorf'!C59+'E&amp;A Lüneburg'!C59</f>
        <v>1300</v>
      </c>
      <c r="D59" s="63"/>
    </row>
    <row r="60" spans="1:4" ht="24" outlineLevel="1">
      <c r="A60" s="24" t="s">
        <v>44</v>
      </c>
      <c r="B60" s="25" t="s">
        <v>70</v>
      </c>
      <c r="C60" s="10">
        <f>'E&amp;A HH'!C60+'E&amp;A Trier '!C60+'E&amp;A Düsseldorf'!C60+'E&amp;A Lüneburg'!C60</f>
        <v>1346.4699999999998</v>
      </c>
      <c r="D60" s="63"/>
    </row>
    <row r="61" spans="1:4" ht="24" outlineLevel="1">
      <c r="A61" s="24" t="s">
        <v>46</v>
      </c>
      <c r="B61" s="25" t="s">
        <v>71</v>
      </c>
      <c r="C61" s="10">
        <f>'E&amp;A HH'!C61+'E&amp;A Trier '!C61+'E&amp;A Düsseldorf'!C61+'E&amp;A Lüneburg'!C61</f>
        <v>5728.09</v>
      </c>
      <c r="D61" s="63"/>
    </row>
    <row r="62" spans="1:4" ht="24" outlineLevel="1">
      <c r="A62" s="24" t="s">
        <v>48</v>
      </c>
      <c r="B62" s="25" t="s">
        <v>72</v>
      </c>
      <c r="C62" s="10">
        <f>'E&amp;A HH'!C62+'E&amp;A Trier '!C62+'E&amp;A Düsseldorf'!C62+'E&amp;A Lüneburg'!C62</f>
        <v>0</v>
      </c>
      <c r="D62" s="63"/>
    </row>
    <row r="63" spans="1:4" ht="24" outlineLevel="1">
      <c r="A63" s="24" t="s">
        <v>50</v>
      </c>
      <c r="B63" s="25" t="s">
        <v>73</v>
      </c>
      <c r="C63" s="10">
        <f>'E&amp;A HH'!C63+'E&amp;A Trier '!C63+'E&amp;A Düsseldorf'!C63+'E&amp;A Lüneburg'!C63</f>
        <v>967.89</v>
      </c>
      <c r="D63" s="63"/>
    </row>
    <row r="64" spans="1:4" ht="24" outlineLevel="1">
      <c r="A64" s="24" t="s">
        <v>52</v>
      </c>
      <c r="B64" s="25" t="s">
        <v>62</v>
      </c>
      <c r="C64" s="10">
        <f>'E&amp;A HH'!C64+'E&amp;A Trier '!C64+'E&amp;A Düsseldorf'!C64+'E&amp;A Lüneburg'!C64</f>
        <v>2538.1899999999996</v>
      </c>
      <c r="D64" s="63"/>
    </row>
    <row r="65" spans="1:4" ht="24" outlineLevel="1">
      <c r="A65" s="24" t="s">
        <v>54</v>
      </c>
      <c r="B65" s="25" t="s">
        <v>74</v>
      </c>
      <c r="C65" s="10">
        <f>'E&amp;A HH'!C65+'E&amp;A Trier '!C65+'E&amp;A Düsseldorf'!C65+'E&amp;A Lüneburg'!C65</f>
        <v>13441.54</v>
      </c>
      <c r="D65" s="63"/>
    </row>
    <row r="66" spans="1:4" ht="24" outlineLevel="1">
      <c r="A66" s="24" t="s">
        <v>75</v>
      </c>
      <c r="B66" s="25" t="s">
        <v>76</v>
      </c>
      <c r="C66" s="10">
        <f>'E&amp;A HH'!C66+'E&amp;A Trier '!C66+'E&amp;A Düsseldorf'!C66+'E&amp;A Lüneburg'!C66</f>
        <v>0</v>
      </c>
      <c r="D66" s="63"/>
    </row>
    <row r="67" spans="1:4" ht="24" outlineLevel="1">
      <c r="A67" s="24" t="s">
        <v>77</v>
      </c>
      <c r="B67" s="25" t="s">
        <v>78</v>
      </c>
      <c r="C67" s="10">
        <f>'E&amp;A HH'!C67+'E&amp;A Trier '!C67+'E&amp;A Düsseldorf'!C67+'E&amp;A Lüneburg'!C67</f>
        <v>120</v>
      </c>
      <c r="D67" s="63"/>
    </row>
    <row r="68" spans="1:4" ht="24" outlineLevel="1">
      <c r="A68" s="24" t="s">
        <v>79</v>
      </c>
      <c r="B68" s="25" t="s">
        <v>63</v>
      </c>
      <c r="C68" s="10">
        <f>'E&amp;A HH'!C68+'E&amp;A Trier '!C68+'E&amp;A Düsseldorf'!C68+'E&amp;A Lüneburg'!C68</f>
        <v>30</v>
      </c>
      <c r="D68" s="63"/>
    </row>
    <row r="69" spans="1:4" ht="24" outlineLevel="1">
      <c r="A69" s="24" t="s">
        <v>80</v>
      </c>
      <c r="B69" s="25" t="s">
        <v>81</v>
      </c>
      <c r="C69" s="10">
        <f>'E&amp;A HH'!C69+'E&amp;A Trier '!C69+'E&amp;A Düsseldorf'!C69+'E&amp;A Lüneburg'!C69</f>
        <v>48.1</v>
      </c>
      <c r="D69" s="63"/>
    </row>
    <row r="70" spans="1:4" ht="24" outlineLevel="1">
      <c r="A70" s="24" t="s">
        <v>82</v>
      </c>
      <c r="B70" s="33" t="s">
        <v>83</v>
      </c>
      <c r="C70" s="10">
        <f>'E&amp;A HH'!C70+'E&amp;A Trier '!C70+'E&amp;A Düsseldorf'!C70+'E&amp;A Lüneburg'!C70</f>
        <v>138.75</v>
      </c>
      <c r="D70" s="63"/>
    </row>
    <row r="71" spans="1:4" ht="24.95" outlineLevel="1" thickBot="1">
      <c r="A71" s="24" t="s">
        <v>84</v>
      </c>
      <c r="B71" s="25" t="s">
        <v>85</v>
      </c>
      <c r="C71" s="10">
        <f>'E&amp;A HH'!C71+'E&amp;A Trier '!C71+'E&amp;A Düsseldorf'!C71+'E&amp;A Lüneburg'!C71</f>
        <v>759.07</v>
      </c>
      <c r="D71" s="63"/>
    </row>
    <row r="72" spans="1:4" ht="24.95" thickBot="1">
      <c r="A72" s="34" t="s">
        <v>86</v>
      </c>
      <c r="B72" s="35" t="s">
        <v>87</v>
      </c>
      <c r="C72" s="55">
        <f>C6-C16</f>
        <v>26096.510000000009</v>
      </c>
      <c r="D72" s="63"/>
    </row>
    <row r="73" spans="1:4" ht="46.35" customHeight="1" thickBot="1">
      <c r="A73" s="37" t="s">
        <v>88</v>
      </c>
      <c r="B73" s="38" t="s">
        <v>89</v>
      </c>
      <c r="C73" s="56">
        <f>C3+C6-C16</f>
        <v>174567.01</v>
      </c>
      <c r="D73" s="63"/>
    </row>
    <row r="74" spans="1:4" ht="54" customHeight="1" thickBot="1">
      <c r="D74" s="63"/>
    </row>
    <row r="75" spans="1:4" ht="24.95" thickBot="1">
      <c r="A75" s="34" t="s">
        <v>90</v>
      </c>
      <c r="B75" s="35" t="s">
        <v>91</v>
      </c>
      <c r="C75" s="39">
        <f>'E&amp;A HH'!C75+'E&amp;A Trier '!C75+'E&amp;A Düsseldorf'!C75+'E&amp;A Lüneburg'!C75</f>
        <v>129.42000000000007</v>
      </c>
      <c r="D75" s="63"/>
    </row>
    <row r="76" spans="1:4" ht="24" hidden="1" outlineLevel="1">
      <c r="A76" s="40"/>
      <c r="B76" s="25" t="s">
        <v>92</v>
      </c>
      <c r="C76" s="10">
        <f>'E&amp;A HH'!C76+'E&amp;A Trier '!C76+'E&amp;A Düsseldorf'!C76+'E&amp;A Lüneburg'!C76</f>
        <v>525.88</v>
      </c>
      <c r="D76" s="63"/>
    </row>
    <row r="77" spans="1:4" ht="27" hidden="1" customHeight="1" outlineLevel="1">
      <c r="A77" s="42"/>
      <c r="B77" s="25" t="s">
        <v>93</v>
      </c>
      <c r="C77" s="10">
        <f>'E&amp;A HH'!C77+'E&amp;A Trier '!C77+'E&amp;A Düsseldorf'!C77+'E&amp;A Lüneburg'!C77</f>
        <v>0</v>
      </c>
      <c r="D77" s="63"/>
    </row>
    <row r="78" spans="1:4" s="46" customFormat="1" ht="38.1" hidden="1" customHeight="1" outlineLevel="1">
      <c r="A78" s="44"/>
      <c r="B78" s="45" t="s">
        <v>94</v>
      </c>
      <c r="C78" s="41">
        <f>'E&amp;A HH'!C78+'E&amp;A Trier '!C78+'E&amp;A Düsseldorf'!C78</f>
        <v>638.52</v>
      </c>
      <c r="D78" s="65"/>
    </row>
    <row r="79" spans="1:4" collapsed="1"/>
  </sheetData>
  <mergeCells count="1">
    <mergeCell ref="A1:C1"/>
  </mergeCells>
  <pageMargins left="0.7" right="0.7" top="0.78740157499999996" bottom="0.78740157499999996" header="0.3" footer="0.3"/>
  <pageSetup paperSize="9" scale="39"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showGridLines="0" topLeftCell="A32" zoomScale="72" zoomScaleNormal="72" zoomScalePageLayoutView="60" workbookViewId="0">
      <selection activeCell="A75" sqref="A75:C75"/>
    </sheetView>
  </sheetViews>
  <sheetFormatPr defaultColWidth="11.28515625" defaultRowHeight="15" outlineLevelRow="1"/>
  <cols>
    <col min="2" max="2" width="90.140625" bestFit="1" customWidth="1"/>
    <col min="3" max="3" width="77.140625" bestFit="1" customWidth="1"/>
    <col min="4" max="4" width="26.28515625" style="57" customWidth="1"/>
    <col min="5" max="5" width="14.28515625" style="57" bestFit="1" customWidth="1"/>
    <col min="6" max="6" width="22.7109375" customWidth="1"/>
    <col min="7" max="7" width="24.42578125" customWidth="1"/>
    <col min="8" max="8" width="22.7109375" customWidth="1"/>
  </cols>
  <sheetData>
    <row r="1" spans="1:8" ht="38.1" thickBot="1">
      <c r="A1" s="88" t="s">
        <v>95</v>
      </c>
      <c r="B1" s="89"/>
      <c r="C1" s="90"/>
      <c r="D1" s="51"/>
    </row>
    <row r="2" spans="1:8" ht="26.1">
      <c r="A2" s="2"/>
      <c r="B2" s="3"/>
      <c r="C2" s="4">
        <v>2023</v>
      </c>
      <c r="D2" s="51"/>
    </row>
    <row r="3" spans="1:8" ht="39" customHeight="1" outlineLevel="1">
      <c r="A3" s="5" t="s">
        <v>1</v>
      </c>
      <c r="B3" s="6" t="s">
        <v>2</v>
      </c>
      <c r="C3" s="7">
        <f>C4+C5</f>
        <v>108087.55</v>
      </c>
      <c r="D3" s="60" t="s">
        <v>96</v>
      </c>
      <c r="E3" s="59" t="s">
        <v>97</v>
      </c>
      <c r="F3" s="59" t="s">
        <v>98</v>
      </c>
      <c r="G3" s="59" t="s">
        <v>99</v>
      </c>
      <c r="H3" s="61" t="s">
        <v>100</v>
      </c>
    </row>
    <row r="4" spans="1:8" ht="24" outlineLevel="1">
      <c r="A4" s="8" t="s">
        <v>3</v>
      </c>
      <c r="B4" s="9" t="s">
        <v>4</v>
      </c>
      <c r="C4" s="10">
        <f>E4</f>
        <v>242.06</v>
      </c>
      <c r="D4" s="60"/>
      <c r="E4" s="59">
        <v>242.06</v>
      </c>
      <c r="F4" s="59"/>
      <c r="G4" s="59"/>
      <c r="H4" s="62"/>
    </row>
    <row r="5" spans="1:8" ht="24" outlineLevel="1">
      <c r="A5" s="11" t="s">
        <v>5</v>
      </c>
      <c r="B5" s="9" t="s">
        <v>6</v>
      </c>
      <c r="C5" s="10">
        <f>F5+G5+D5+H5</f>
        <v>107845.49</v>
      </c>
      <c r="D5" s="60">
        <v>429.94</v>
      </c>
      <c r="E5" s="59"/>
      <c r="F5" s="59">
        <v>34949.730000000003</v>
      </c>
      <c r="G5" s="59">
        <v>73590.8</v>
      </c>
      <c r="H5" s="59">
        <v>-1124.98</v>
      </c>
    </row>
    <row r="6" spans="1:8" ht="37.35" customHeight="1">
      <c r="A6" s="5" t="s">
        <v>7</v>
      </c>
      <c r="B6" s="6" t="s">
        <v>8</v>
      </c>
      <c r="C6" s="7">
        <f>SUM(C7:C15)</f>
        <v>389361.76000000007</v>
      </c>
      <c r="D6" s="51"/>
      <c r="E6" s="51"/>
      <c r="F6" s="51"/>
      <c r="G6" s="51"/>
    </row>
    <row r="7" spans="1:8" ht="24" outlineLevel="1">
      <c r="A7" s="12" t="s">
        <v>3</v>
      </c>
      <c r="B7" s="13" t="s">
        <v>9</v>
      </c>
      <c r="C7" s="31">
        <f>40968+35000</f>
        <v>75968</v>
      </c>
      <c r="D7" s="51"/>
      <c r="E7" s="51"/>
      <c r="F7" s="51"/>
      <c r="G7" s="51"/>
    </row>
    <row r="8" spans="1:8" ht="24" outlineLevel="1">
      <c r="A8" s="12" t="s">
        <v>5</v>
      </c>
      <c r="B8" s="16" t="s">
        <v>10</v>
      </c>
      <c r="C8" s="17">
        <v>57600</v>
      </c>
      <c r="D8" s="51"/>
      <c r="E8" s="51"/>
      <c r="F8" s="51"/>
      <c r="G8" s="51"/>
    </row>
    <row r="9" spans="1:8" ht="24" outlineLevel="1">
      <c r="A9" s="12" t="s">
        <v>11</v>
      </c>
      <c r="B9" s="16" t="s">
        <v>12</v>
      </c>
      <c r="C9" s="17">
        <v>229805.32</v>
      </c>
      <c r="D9" s="51"/>
      <c r="E9" s="51"/>
      <c r="F9" s="51"/>
      <c r="G9" s="51"/>
    </row>
    <row r="10" spans="1:8" ht="24" outlineLevel="1">
      <c r="A10" s="12" t="s">
        <v>13</v>
      </c>
      <c r="B10" s="16" t="s">
        <v>14</v>
      </c>
      <c r="C10" s="17"/>
      <c r="D10" s="51"/>
      <c r="E10" s="51"/>
      <c r="F10" s="51"/>
      <c r="G10" s="51"/>
    </row>
    <row r="11" spans="1:8" ht="24" outlineLevel="1">
      <c r="A11" s="12" t="s">
        <v>15</v>
      </c>
      <c r="B11" s="16" t="s">
        <v>16</v>
      </c>
      <c r="C11" s="17">
        <f>2258.69+5837.33</f>
        <v>8096.02</v>
      </c>
      <c r="D11" s="51"/>
      <c r="E11" s="51"/>
      <c r="F11" s="51"/>
      <c r="G11" s="51"/>
    </row>
    <row r="12" spans="1:8" ht="24" outlineLevel="1">
      <c r="A12" s="12" t="s">
        <v>17</v>
      </c>
      <c r="B12" s="16" t="s">
        <v>18</v>
      </c>
      <c r="C12" s="17">
        <v>757</v>
      </c>
      <c r="D12" s="51"/>
      <c r="E12" s="51"/>
      <c r="F12" s="51"/>
      <c r="G12" s="51"/>
    </row>
    <row r="13" spans="1:8" ht="24" outlineLevel="1">
      <c r="A13" s="12" t="s">
        <v>19</v>
      </c>
      <c r="B13" s="16" t="s">
        <v>20</v>
      </c>
      <c r="C13" s="17">
        <v>4454.7700000000004</v>
      </c>
      <c r="D13" s="51"/>
      <c r="E13" s="51"/>
      <c r="F13" s="51"/>
      <c r="G13" s="51"/>
    </row>
    <row r="14" spans="1:8" ht="24" outlineLevel="1">
      <c r="A14" s="12" t="s">
        <v>21</v>
      </c>
      <c r="B14" s="20" t="s">
        <v>22</v>
      </c>
      <c r="C14" s="17"/>
      <c r="D14" s="51"/>
      <c r="E14" s="51"/>
      <c r="F14" s="51"/>
      <c r="G14" s="51"/>
    </row>
    <row r="15" spans="1:8" ht="24" outlineLevel="1">
      <c r="A15" s="12" t="s">
        <v>23</v>
      </c>
      <c r="B15" s="20" t="s">
        <v>24</v>
      </c>
      <c r="C15" s="17">
        <v>12680.65</v>
      </c>
      <c r="D15" s="51"/>
      <c r="E15" s="51"/>
      <c r="F15" s="51"/>
      <c r="G15" s="51"/>
    </row>
    <row r="16" spans="1:8" ht="48" customHeight="1">
      <c r="A16" s="5" t="s">
        <v>25</v>
      </c>
      <c r="B16" s="6" t="s">
        <v>26</v>
      </c>
      <c r="C16" s="7">
        <f>SUM(C17+C32+C41+C52)</f>
        <v>356266.41000000003</v>
      </c>
      <c r="D16" s="51"/>
      <c r="E16" s="51"/>
      <c r="F16" s="51"/>
      <c r="G16" s="51"/>
    </row>
    <row r="17" spans="1:4" ht="24">
      <c r="A17" s="21" t="s">
        <v>3</v>
      </c>
      <c r="B17" s="22" t="s">
        <v>27</v>
      </c>
      <c r="C17" s="23">
        <f>SUM(C18:C31)</f>
        <v>283189.40000000002</v>
      </c>
      <c r="D17" s="51"/>
    </row>
    <row r="18" spans="1:4" ht="24" hidden="1" outlineLevel="1">
      <c r="A18" s="24" t="s">
        <v>28</v>
      </c>
      <c r="B18" s="25" t="s">
        <v>29</v>
      </c>
      <c r="C18" s="17">
        <f>12680.65-C53</f>
        <v>538.22999999999956</v>
      </c>
      <c r="D18" s="51"/>
    </row>
    <row r="19" spans="1:4" ht="24" hidden="1" outlineLevel="1">
      <c r="A19" s="24" t="s">
        <v>30</v>
      </c>
      <c r="B19" s="26" t="s">
        <v>31</v>
      </c>
      <c r="C19" s="17">
        <v>204441.19</v>
      </c>
      <c r="D19" s="51"/>
    </row>
    <row r="20" spans="1:4" ht="24" hidden="1" outlineLevel="1">
      <c r="A20" s="24" t="s">
        <v>32</v>
      </c>
      <c r="B20" s="26" t="s">
        <v>33</v>
      </c>
      <c r="C20" s="17"/>
      <c r="D20" s="51"/>
    </row>
    <row r="21" spans="1:4" ht="24" hidden="1" outlineLevel="1">
      <c r="A21" s="24" t="s">
        <v>34</v>
      </c>
      <c r="B21" s="26" t="s">
        <v>35</v>
      </c>
      <c r="C21" s="17">
        <v>43</v>
      </c>
      <c r="D21" s="51"/>
    </row>
    <row r="22" spans="1:4" ht="24" hidden="1" outlineLevel="1">
      <c r="A22" s="24" t="s">
        <v>36</v>
      </c>
      <c r="B22" s="26" t="s">
        <v>37</v>
      </c>
      <c r="C22" s="17">
        <v>37818.1</v>
      </c>
      <c r="D22" s="51"/>
    </row>
    <row r="23" spans="1:4" ht="24" hidden="1" outlineLevel="1">
      <c r="A23" s="24" t="s">
        <v>38</v>
      </c>
      <c r="B23" s="26" t="s">
        <v>39</v>
      </c>
      <c r="C23" s="17">
        <v>1626</v>
      </c>
      <c r="D23" s="51"/>
    </row>
    <row r="24" spans="1:4" ht="24" hidden="1" outlineLevel="1">
      <c r="A24" s="24" t="s">
        <v>40</v>
      </c>
      <c r="B24" s="26" t="s">
        <v>41</v>
      </c>
      <c r="C24" s="17">
        <v>1500</v>
      </c>
      <c r="D24" s="51"/>
    </row>
    <row r="25" spans="1:4" ht="24" hidden="1" outlineLevel="1">
      <c r="A25" s="24" t="s">
        <v>42</v>
      </c>
      <c r="B25" s="26" t="s">
        <v>43</v>
      </c>
      <c r="C25" s="17">
        <v>49</v>
      </c>
      <c r="D25" s="51"/>
    </row>
    <row r="26" spans="1:4" ht="24" hidden="1" outlineLevel="1">
      <c r="A26" s="24" t="s">
        <v>44</v>
      </c>
      <c r="B26" s="26" t="s">
        <v>45</v>
      </c>
      <c r="C26" s="17">
        <v>912.9</v>
      </c>
      <c r="D26" s="51"/>
    </row>
    <row r="27" spans="1:4" ht="24" hidden="1" outlineLevel="1">
      <c r="A27" s="24" t="s">
        <v>46</v>
      </c>
      <c r="B27" s="26" t="s">
        <v>47</v>
      </c>
      <c r="C27" s="17">
        <v>2000</v>
      </c>
      <c r="D27" s="51"/>
    </row>
    <row r="28" spans="1:4" ht="24" hidden="1" outlineLevel="1">
      <c r="A28" s="24" t="s">
        <v>48</v>
      </c>
      <c r="B28" s="26" t="s">
        <v>49</v>
      </c>
      <c r="C28" s="17">
        <f>2569.06-C27</f>
        <v>569.05999999999995</v>
      </c>
      <c r="D28" s="51"/>
    </row>
    <row r="29" spans="1:4" ht="24" hidden="1" outlineLevel="1">
      <c r="A29" s="24" t="s">
        <v>50</v>
      </c>
      <c r="B29" s="26" t="s">
        <v>51</v>
      </c>
      <c r="C29" s="17">
        <v>2175.0300000000002</v>
      </c>
      <c r="D29" s="51"/>
    </row>
    <row r="30" spans="1:4" ht="24" hidden="1" outlineLevel="1">
      <c r="A30" s="24" t="s">
        <v>52</v>
      </c>
      <c r="B30" s="26" t="s">
        <v>53</v>
      </c>
      <c r="C30" s="17">
        <v>14085</v>
      </c>
      <c r="D30" s="51"/>
    </row>
    <row r="31" spans="1:4" ht="24" hidden="1" outlineLevel="1">
      <c r="A31" s="24" t="s">
        <v>54</v>
      </c>
      <c r="B31" s="26" t="s">
        <v>55</v>
      </c>
      <c r="C31" s="17">
        <f>17381.89+50</f>
        <v>17431.89</v>
      </c>
      <c r="D31" s="51"/>
    </row>
    <row r="32" spans="1:4" ht="24" collapsed="1">
      <c r="A32" s="21" t="s">
        <v>5</v>
      </c>
      <c r="B32" s="22" t="s">
        <v>56</v>
      </c>
      <c r="C32" s="23">
        <f>SUM(C33:C40)</f>
        <v>0</v>
      </c>
      <c r="D32" s="51"/>
    </row>
    <row r="33" spans="1:4" ht="24" hidden="1" outlineLevel="1">
      <c r="A33" s="27" t="s">
        <v>28</v>
      </c>
      <c r="B33" s="26" t="s">
        <v>31</v>
      </c>
      <c r="C33" s="17">
        <v>0</v>
      </c>
      <c r="D33" s="51"/>
    </row>
    <row r="34" spans="1:4" ht="24" hidden="1" outlineLevel="1">
      <c r="A34" s="27" t="s">
        <v>30</v>
      </c>
      <c r="B34" s="26" t="s">
        <v>33</v>
      </c>
      <c r="C34" s="17">
        <v>0</v>
      </c>
      <c r="D34" s="51"/>
    </row>
    <row r="35" spans="1:4" ht="24" hidden="1" outlineLevel="1">
      <c r="A35" s="27" t="s">
        <v>32</v>
      </c>
      <c r="B35" s="26" t="s">
        <v>37</v>
      </c>
      <c r="C35" s="17">
        <v>0</v>
      </c>
      <c r="D35" s="51"/>
    </row>
    <row r="36" spans="1:4" ht="24" hidden="1" outlineLevel="1">
      <c r="A36" s="27" t="s">
        <v>34</v>
      </c>
      <c r="B36" s="26" t="s">
        <v>39</v>
      </c>
      <c r="C36" s="17">
        <v>0</v>
      </c>
      <c r="D36" s="51"/>
    </row>
    <row r="37" spans="1:4" ht="24" hidden="1" outlineLevel="1">
      <c r="A37" s="27" t="s">
        <v>36</v>
      </c>
      <c r="B37" s="26" t="s">
        <v>57</v>
      </c>
      <c r="C37" s="17">
        <v>0</v>
      </c>
      <c r="D37" s="51"/>
    </row>
    <row r="38" spans="1:4" ht="24" hidden="1" outlineLevel="1">
      <c r="A38" s="27" t="s">
        <v>38</v>
      </c>
      <c r="B38" s="26" t="s">
        <v>43</v>
      </c>
      <c r="C38" s="17">
        <v>0</v>
      </c>
      <c r="D38" s="51"/>
    </row>
    <row r="39" spans="1:4" ht="24" hidden="1" outlineLevel="1">
      <c r="A39" s="27" t="s">
        <v>40</v>
      </c>
      <c r="B39" s="26" t="s">
        <v>45</v>
      </c>
      <c r="C39" s="17">
        <v>0</v>
      </c>
      <c r="D39" s="51"/>
    </row>
    <row r="40" spans="1:4" ht="24" hidden="1" outlineLevel="1">
      <c r="A40" s="27" t="s">
        <v>42</v>
      </c>
      <c r="B40" s="26" t="s">
        <v>47</v>
      </c>
      <c r="C40" s="17">
        <v>0</v>
      </c>
      <c r="D40" s="51"/>
    </row>
    <row r="41" spans="1:4" ht="24" collapsed="1">
      <c r="A41" s="21" t="s">
        <v>11</v>
      </c>
      <c r="B41" s="22" t="s">
        <v>58</v>
      </c>
      <c r="C41" s="23">
        <f>SUM(C42:C51)</f>
        <v>27773.079999999998</v>
      </c>
      <c r="D41" s="51"/>
    </row>
    <row r="42" spans="1:4" ht="24" hidden="1" outlineLevel="1">
      <c r="A42" s="27" t="s">
        <v>28</v>
      </c>
      <c r="B42" s="26" t="s">
        <v>31</v>
      </c>
      <c r="C42" s="17"/>
      <c r="D42" s="51"/>
    </row>
    <row r="43" spans="1:4" ht="24" hidden="1" outlineLevel="1">
      <c r="A43" s="27" t="s">
        <v>30</v>
      </c>
      <c r="B43" s="26" t="s">
        <v>59</v>
      </c>
      <c r="C43" s="17">
        <v>18439.939999999999</v>
      </c>
      <c r="D43" s="51"/>
    </row>
    <row r="44" spans="1:4" ht="24" hidden="1" outlineLevel="1">
      <c r="A44" s="27" t="s">
        <v>32</v>
      </c>
      <c r="B44" s="26" t="s">
        <v>60</v>
      </c>
      <c r="C44" s="17"/>
      <c r="D44" s="51"/>
    </row>
    <row r="45" spans="1:4" ht="24" hidden="1" outlineLevel="1">
      <c r="A45" s="27" t="s">
        <v>34</v>
      </c>
      <c r="B45" s="26" t="s">
        <v>37</v>
      </c>
      <c r="C45" s="17">
        <v>121.91</v>
      </c>
      <c r="D45" s="51"/>
    </row>
    <row r="46" spans="1:4" ht="24" hidden="1" outlineLevel="1">
      <c r="A46" s="27" t="s">
        <v>36</v>
      </c>
      <c r="B46" s="26" t="s">
        <v>61</v>
      </c>
      <c r="C46" s="17">
        <f>8446.88-C45</f>
        <v>8324.9699999999993</v>
      </c>
      <c r="D46" s="51"/>
    </row>
    <row r="47" spans="1:4" ht="24" hidden="1" outlineLevel="1">
      <c r="A47" s="27" t="s">
        <v>38</v>
      </c>
      <c r="B47" s="26" t="s">
        <v>43</v>
      </c>
      <c r="C47" s="17"/>
      <c r="D47" s="51"/>
    </row>
    <row r="48" spans="1:4" ht="24" hidden="1" outlineLevel="1">
      <c r="A48" s="27" t="s">
        <v>40</v>
      </c>
      <c r="B48" s="25" t="s">
        <v>62</v>
      </c>
      <c r="C48" s="17"/>
      <c r="D48" s="51"/>
    </row>
    <row r="49" spans="1:4" ht="24" hidden="1" outlineLevel="1">
      <c r="A49" s="27" t="s">
        <v>42</v>
      </c>
      <c r="B49" s="25" t="s">
        <v>63</v>
      </c>
      <c r="C49" s="17"/>
      <c r="D49" s="51"/>
    </row>
    <row r="50" spans="1:4" ht="24" hidden="1" outlineLevel="1">
      <c r="A50" s="27" t="s">
        <v>44</v>
      </c>
      <c r="B50" s="26" t="s">
        <v>64</v>
      </c>
      <c r="C50" s="17">
        <v>886.26</v>
      </c>
      <c r="D50" s="51"/>
    </row>
    <row r="51" spans="1:4" ht="24" hidden="1" outlineLevel="1">
      <c r="A51" s="27" t="s">
        <v>46</v>
      </c>
      <c r="B51" s="26"/>
      <c r="C51" s="28"/>
      <c r="D51" s="51"/>
    </row>
    <row r="52" spans="1:4" ht="24.95" collapsed="1" thickBot="1">
      <c r="A52" s="21" t="s">
        <v>13</v>
      </c>
      <c r="B52" s="22" t="s">
        <v>65</v>
      </c>
      <c r="C52" s="23">
        <f>SUM(C53:C71)</f>
        <v>45303.93</v>
      </c>
      <c r="D52" s="51"/>
    </row>
    <row r="53" spans="1:4" ht="24" hidden="1" outlineLevel="1">
      <c r="A53" s="24" t="s">
        <v>28</v>
      </c>
      <c r="B53" s="25" t="s">
        <v>29</v>
      </c>
      <c r="C53" s="17">
        <v>12142.42</v>
      </c>
      <c r="D53" s="51"/>
    </row>
    <row r="54" spans="1:4" ht="24" hidden="1" outlineLevel="1">
      <c r="A54" s="24" t="s">
        <v>32</v>
      </c>
      <c r="B54" s="25" t="s">
        <v>66</v>
      </c>
      <c r="C54" s="29">
        <f>1665.52+10+20.99+100</f>
        <v>1796.51</v>
      </c>
      <c r="D54" s="51"/>
    </row>
    <row r="55" spans="1:4" ht="24" hidden="1" outlineLevel="1">
      <c r="A55" s="24" t="s">
        <v>34</v>
      </c>
      <c r="B55" s="30" t="s">
        <v>67</v>
      </c>
      <c r="C55" s="31">
        <v>1982.84</v>
      </c>
      <c r="D55" s="51"/>
    </row>
    <row r="56" spans="1:4" ht="24" hidden="1" outlineLevel="1">
      <c r="A56" s="24" t="s">
        <v>36</v>
      </c>
      <c r="B56" s="25" t="s">
        <v>31</v>
      </c>
      <c r="C56" s="31">
        <f>5187.55+68.47</f>
        <v>5256.02</v>
      </c>
      <c r="D56" s="51"/>
    </row>
    <row r="57" spans="1:4" ht="24" hidden="1" outlineLevel="1">
      <c r="A57" s="24" t="s">
        <v>38</v>
      </c>
      <c r="B57" s="25" t="s">
        <v>43</v>
      </c>
      <c r="C57" s="31">
        <v>116.8</v>
      </c>
      <c r="D57" s="51"/>
    </row>
    <row r="58" spans="1:4" ht="24" hidden="1" outlineLevel="1">
      <c r="A58" s="24" t="s">
        <v>40</v>
      </c>
      <c r="B58" s="25" t="s">
        <v>68</v>
      </c>
      <c r="C58" s="31"/>
      <c r="D58" s="51"/>
    </row>
    <row r="59" spans="1:4" ht="24" hidden="1" outlineLevel="1">
      <c r="A59" s="24" t="s">
        <v>42</v>
      </c>
      <c r="B59" s="25" t="s">
        <v>69</v>
      </c>
      <c r="C59" s="31"/>
      <c r="D59" s="51"/>
    </row>
    <row r="60" spans="1:4" ht="24" hidden="1" outlineLevel="1">
      <c r="A60" s="24" t="s">
        <v>44</v>
      </c>
      <c r="B60" s="25" t="s">
        <v>70</v>
      </c>
      <c r="C60" s="31">
        <f>728.92+3</f>
        <v>731.92</v>
      </c>
      <c r="D60" s="51"/>
    </row>
    <row r="61" spans="1:4" ht="24" hidden="1" outlineLevel="1">
      <c r="A61" s="24" t="s">
        <v>46</v>
      </c>
      <c r="B61" s="25" t="s">
        <v>71</v>
      </c>
      <c r="C61" s="31">
        <v>5728.09</v>
      </c>
      <c r="D61" s="51"/>
    </row>
    <row r="62" spans="1:4" ht="24" hidden="1" outlineLevel="1">
      <c r="A62" s="24" t="s">
        <v>48</v>
      </c>
      <c r="B62" s="25" t="s">
        <v>72</v>
      </c>
      <c r="C62" s="31"/>
      <c r="D62" s="51"/>
    </row>
    <row r="63" spans="1:4" ht="24" hidden="1" outlineLevel="1">
      <c r="A63" s="24" t="s">
        <v>50</v>
      </c>
      <c r="B63" s="25" t="s">
        <v>73</v>
      </c>
      <c r="C63" s="31">
        <v>952.89</v>
      </c>
      <c r="D63" s="51"/>
    </row>
    <row r="64" spans="1:4" ht="24" hidden="1" outlineLevel="1">
      <c r="A64" s="24" t="s">
        <v>52</v>
      </c>
      <c r="B64" s="25" t="s">
        <v>62</v>
      </c>
      <c r="C64" s="31">
        <f>2376.41+9.99</f>
        <v>2386.3999999999996</v>
      </c>
      <c r="D64" s="51"/>
    </row>
    <row r="65" spans="1:5" ht="24" hidden="1" outlineLevel="1">
      <c r="A65" s="24" t="s">
        <v>54</v>
      </c>
      <c r="B65" s="25" t="s">
        <v>74</v>
      </c>
      <c r="C65" s="31">
        <v>13214.12</v>
      </c>
      <c r="D65" s="51"/>
    </row>
    <row r="66" spans="1:5" ht="24" hidden="1" outlineLevel="1">
      <c r="A66" s="24" t="s">
        <v>75</v>
      </c>
      <c r="B66" s="25" t="s">
        <v>76</v>
      </c>
      <c r="C66" s="31"/>
      <c r="D66" s="51"/>
    </row>
    <row r="67" spans="1:5" ht="24" hidden="1" outlineLevel="1">
      <c r="A67" s="24" t="s">
        <v>77</v>
      </c>
      <c r="B67" s="25" t="s">
        <v>78</v>
      </c>
      <c r="C67" s="31">
        <v>120</v>
      </c>
      <c r="D67" s="51"/>
    </row>
    <row r="68" spans="1:5" ht="24" hidden="1" outlineLevel="1">
      <c r="A68" s="24" t="s">
        <v>79</v>
      </c>
      <c r="B68" s="25" t="s">
        <v>63</v>
      </c>
      <c r="C68" s="31"/>
      <c r="D68" s="51"/>
    </row>
    <row r="69" spans="1:5" ht="24" hidden="1" outlineLevel="1">
      <c r="A69" s="24" t="s">
        <v>80</v>
      </c>
      <c r="B69" s="25" t="s">
        <v>81</v>
      </c>
      <c r="C69" s="31">
        <v>48.1</v>
      </c>
      <c r="D69" s="51"/>
    </row>
    <row r="70" spans="1:5" ht="24" hidden="1" outlineLevel="1">
      <c r="A70" s="24" t="s">
        <v>82</v>
      </c>
      <c r="B70" s="33" t="s">
        <v>83</v>
      </c>
      <c r="C70" s="31">
        <v>68.75</v>
      </c>
      <c r="D70" s="51"/>
    </row>
    <row r="71" spans="1:5" ht="24.95" hidden="1" outlineLevel="1" thickBot="1">
      <c r="A71" s="24" t="s">
        <v>84</v>
      </c>
      <c r="B71" s="25" t="s">
        <v>85</v>
      </c>
      <c r="C71" s="31">
        <v>759.07</v>
      </c>
      <c r="D71" s="51"/>
    </row>
    <row r="72" spans="1:5" ht="24.95" collapsed="1" thickBot="1">
      <c r="A72" s="34" t="s">
        <v>86</v>
      </c>
      <c r="B72" s="35" t="s">
        <v>87</v>
      </c>
      <c r="C72" s="55">
        <f>C6-C16</f>
        <v>33095.350000000035</v>
      </c>
      <c r="D72" s="51"/>
    </row>
    <row r="73" spans="1:5" ht="46.35" customHeight="1" thickBot="1">
      <c r="A73" s="37" t="s">
        <v>88</v>
      </c>
      <c r="B73" s="38" t="s">
        <v>101</v>
      </c>
      <c r="C73" s="56">
        <f>C3+C6-C16</f>
        <v>141182.90000000002</v>
      </c>
      <c r="D73" s="51"/>
    </row>
    <row r="74" spans="1:5" ht="54" customHeight="1" thickBot="1"/>
    <row r="75" spans="1:5" ht="24.95" thickBot="1">
      <c r="A75" s="34" t="s">
        <v>90</v>
      </c>
      <c r="B75" s="35" t="s">
        <v>102</v>
      </c>
      <c r="C75" s="39">
        <f>C4+C76-C78</f>
        <v>129.42000000000007</v>
      </c>
      <c r="D75" s="51"/>
    </row>
    <row r="76" spans="1:5" ht="24" hidden="1" outlineLevel="1">
      <c r="A76" s="40"/>
      <c r="B76" s="25" t="s">
        <v>92</v>
      </c>
      <c r="C76" s="41">
        <v>525.88</v>
      </c>
      <c r="D76" s="51"/>
    </row>
    <row r="77" spans="1:5" ht="27" hidden="1" customHeight="1" outlineLevel="1">
      <c r="A77" s="42"/>
      <c r="B77" s="25" t="s">
        <v>93</v>
      </c>
      <c r="C77" s="43">
        <v>0</v>
      </c>
      <c r="D77" s="51"/>
    </row>
    <row r="78" spans="1:5" s="46" customFormat="1" ht="38.1" hidden="1" customHeight="1" outlineLevel="1">
      <c r="A78" s="44"/>
      <c r="B78" s="45" t="s">
        <v>103</v>
      </c>
      <c r="C78" s="41">
        <v>638.52</v>
      </c>
      <c r="D78" s="58"/>
      <c r="E78" s="58"/>
    </row>
    <row r="79" spans="1:5" collapsed="1"/>
  </sheetData>
  <mergeCells count="1">
    <mergeCell ref="A1:C1"/>
  </mergeCells>
  <pageMargins left="0.7" right="0.7" top="0.78740157499999996" bottom="0.78740157499999996" header="0.3" footer="0.3"/>
  <pageSetup paperSize="9" scale="39"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="60" zoomScaleNormal="60" zoomScalePageLayoutView="60" workbookViewId="0">
      <selection activeCell="E41" sqref="E41"/>
    </sheetView>
  </sheetViews>
  <sheetFormatPr defaultColWidth="11.28515625" defaultRowHeight="15"/>
  <cols>
    <col min="2" max="2" width="90.140625" bestFit="1" customWidth="1"/>
    <col min="3" max="3" width="77.140625" bestFit="1" customWidth="1"/>
    <col min="4" max="4" width="26.28515625" customWidth="1"/>
    <col min="5" max="5" width="30.28515625" customWidth="1"/>
  </cols>
  <sheetData>
    <row r="1" spans="1:5" ht="38.1" thickBot="1">
      <c r="A1" s="88" t="s">
        <v>104</v>
      </c>
      <c r="B1" s="89"/>
      <c r="C1" s="90"/>
      <c r="D1" s="1"/>
    </row>
    <row r="2" spans="1:5" ht="26.1">
      <c r="A2" s="2"/>
      <c r="B2" s="3"/>
      <c r="C2" s="4">
        <v>2023</v>
      </c>
      <c r="D2" s="1"/>
    </row>
    <row r="3" spans="1:5" ht="39" customHeight="1">
      <c r="A3" s="5" t="s">
        <v>1</v>
      </c>
      <c r="B3" s="6" t="s">
        <v>2</v>
      </c>
      <c r="C3" s="7">
        <f>C4+C5</f>
        <v>20173.68</v>
      </c>
      <c r="D3" s="1"/>
    </row>
    <row r="4" spans="1:5" ht="24">
      <c r="A4" s="8" t="s">
        <v>3</v>
      </c>
      <c r="B4" s="9" t="s">
        <v>105</v>
      </c>
      <c r="C4" s="52">
        <v>0</v>
      </c>
      <c r="D4" s="1" t="s">
        <v>106</v>
      </c>
    </row>
    <row r="5" spans="1:5" ht="24">
      <c r="A5" s="11" t="s">
        <v>5</v>
      </c>
      <c r="B5" s="9" t="s">
        <v>107</v>
      </c>
      <c r="C5" s="53">
        <v>20173.68</v>
      </c>
      <c r="D5" s="1" t="s">
        <v>106</v>
      </c>
    </row>
    <row r="6" spans="1:5" ht="37.35" customHeight="1">
      <c r="A6" s="5" t="s">
        <v>7</v>
      </c>
      <c r="B6" s="6" t="s">
        <v>8</v>
      </c>
      <c r="C6" s="7">
        <f>SUM(C7:C15)</f>
        <v>37089.549999999996</v>
      </c>
      <c r="D6" s="1"/>
    </row>
    <row r="7" spans="1:5" ht="24">
      <c r="A7" s="12" t="s">
        <v>3</v>
      </c>
      <c r="B7" s="13" t="s">
        <v>9</v>
      </c>
      <c r="C7" s="14">
        <v>29919.98</v>
      </c>
      <c r="D7" s="1"/>
      <c r="E7" s="15"/>
    </row>
    <row r="8" spans="1:5" ht="24">
      <c r="A8" s="12" t="s">
        <v>5</v>
      </c>
      <c r="B8" s="16" t="s">
        <v>10</v>
      </c>
      <c r="C8" s="17">
        <v>5368</v>
      </c>
      <c r="D8" s="18"/>
    </row>
    <row r="9" spans="1:5" ht="24">
      <c r="A9" s="12" t="s">
        <v>11</v>
      </c>
      <c r="B9" s="16" t="s">
        <v>12</v>
      </c>
      <c r="C9" s="17">
        <v>850</v>
      </c>
      <c r="D9" s="1"/>
    </row>
    <row r="10" spans="1:5" ht="24">
      <c r="A10" s="12" t="s">
        <v>13</v>
      </c>
      <c r="B10" s="16" t="s">
        <v>14</v>
      </c>
      <c r="C10" s="17"/>
      <c r="D10" s="1"/>
    </row>
    <row r="11" spans="1:5" ht="24">
      <c r="A11" s="12" t="s">
        <v>15</v>
      </c>
      <c r="B11" s="16" t="s">
        <v>16</v>
      </c>
      <c r="C11" s="17">
        <v>951.57</v>
      </c>
      <c r="D11" s="1"/>
    </row>
    <row r="12" spans="1:5" ht="24">
      <c r="A12" s="12" t="s">
        <v>17</v>
      </c>
      <c r="B12" s="16" t="s">
        <v>18</v>
      </c>
      <c r="C12" s="17"/>
      <c r="D12" s="18"/>
    </row>
    <row r="13" spans="1:5" ht="24">
      <c r="A13" s="12" t="s">
        <v>19</v>
      </c>
      <c r="B13" s="16" t="s">
        <v>20</v>
      </c>
      <c r="C13" s="17"/>
      <c r="D13" s="1"/>
    </row>
    <row r="14" spans="1:5" ht="24">
      <c r="A14" s="12" t="s">
        <v>21</v>
      </c>
      <c r="B14" s="20" t="s">
        <v>22</v>
      </c>
      <c r="C14" s="19"/>
      <c r="D14" s="1"/>
    </row>
    <row r="15" spans="1:5" ht="24">
      <c r="A15" s="12" t="s">
        <v>23</v>
      </c>
      <c r="B15" s="20" t="s">
        <v>24</v>
      </c>
      <c r="C15" s="17"/>
      <c r="D15" s="1"/>
    </row>
    <row r="16" spans="1:5" ht="48" customHeight="1">
      <c r="A16" s="5" t="s">
        <v>25</v>
      </c>
      <c r="B16" s="6" t="s">
        <v>26</v>
      </c>
      <c r="C16" s="7">
        <f>SUM(C17+C32+C41+C52)</f>
        <v>42555.459999999992</v>
      </c>
      <c r="D16" s="18"/>
    </row>
    <row r="17" spans="1:5" ht="24">
      <c r="A17" s="21" t="s">
        <v>3</v>
      </c>
      <c r="B17" s="22" t="s">
        <v>27</v>
      </c>
      <c r="C17" s="23">
        <f>SUM(C18:C31)</f>
        <v>42182.869999999995</v>
      </c>
      <c r="D17" s="1"/>
    </row>
    <row r="18" spans="1:5" ht="24">
      <c r="A18" s="24" t="s">
        <v>28</v>
      </c>
      <c r="B18" s="25" t="s">
        <v>29</v>
      </c>
      <c r="C18" s="49"/>
      <c r="D18" s="1"/>
    </row>
    <row r="19" spans="1:5" ht="24">
      <c r="A19" s="24" t="s">
        <v>30</v>
      </c>
      <c r="B19" s="26" t="s">
        <v>31</v>
      </c>
      <c r="C19" s="49">
        <v>34792.129999999997</v>
      </c>
      <c r="D19" s="1"/>
    </row>
    <row r="20" spans="1:5" ht="24">
      <c r="A20" s="24" t="s">
        <v>32</v>
      </c>
      <c r="B20" s="26" t="s">
        <v>33</v>
      </c>
      <c r="C20" s="49">
        <v>48.31</v>
      </c>
      <c r="D20" s="1"/>
    </row>
    <row r="21" spans="1:5" ht="24">
      <c r="A21" s="24" t="s">
        <v>34</v>
      </c>
      <c r="B21" s="26" t="s">
        <v>35</v>
      </c>
      <c r="C21" s="49"/>
      <c r="D21" s="1"/>
    </row>
    <row r="22" spans="1:5" ht="24">
      <c r="A22" s="24" t="s">
        <v>36</v>
      </c>
      <c r="B22" s="26" t="s">
        <v>37</v>
      </c>
      <c r="C22" s="49">
        <v>4264.49</v>
      </c>
      <c r="D22" s="1"/>
    </row>
    <row r="23" spans="1:5" ht="24">
      <c r="A23" s="24" t="s">
        <v>38</v>
      </c>
      <c r="B23" s="26" t="s">
        <v>39</v>
      </c>
      <c r="C23" s="17">
        <v>120.39</v>
      </c>
      <c r="D23" s="1"/>
    </row>
    <row r="24" spans="1:5" ht="24">
      <c r="A24" s="24" t="s">
        <v>40</v>
      </c>
      <c r="B24" s="26" t="s">
        <v>41</v>
      </c>
      <c r="C24" s="17">
        <v>24.01</v>
      </c>
      <c r="D24" s="1"/>
    </row>
    <row r="25" spans="1:5" ht="24">
      <c r="A25" s="24" t="s">
        <v>42</v>
      </c>
      <c r="B25" s="26" t="s">
        <v>43</v>
      </c>
      <c r="C25" s="17">
        <v>190.24</v>
      </c>
      <c r="D25" s="1"/>
    </row>
    <row r="26" spans="1:5" ht="24">
      <c r="A26" s="24" t="s">
        <v>44</v>
      </c>
      <c r="B26" s="26" t="s">
        <v>45</v>
      </c>
      <c r="C26" s="17">
        <v>647.08000000000004</v>
      </c>
      <c r="D26" s="1"/>
    </row>
    <row r="27" spans="1:5" ht="24">
      <c r="A27" s="24" t="s">
        <v>46</v>
      </c>
      <c r="B27" s="26" t="s">
        <v>47</v>
      </c>
      <c r="C27" s="17"/>
      <c r="D27" s="1"/>
    </row>
    <row r="28" spans="1:5" ht="24">
      <c r="A28" s="24" t="s">
        <v>48</v>
      </c>
      <c r="B28" s="26" t="s">
        <v>49</v>
      </c>
      <c r="C28" s="17"/>
      <c r="D28" s="1"/>
    </row>
    <row r="29" spans="1:5" ht="24">
      <c r="A29" s="24" t="s">
        <v>50</v>
      </c>
      <c r="B29" s="26" t="s">
        <v>51</v>
      </c>
      <c r="C29" s="17">
        <v>21.18</v>
      </c>
      <c r="D29" s="1"/>
    </row>
    <row r="30" spans="1:5" ht="24">
      <c r="A30" s="24" t="s">
        <v>52</v>
      </c>
      <c r="B30" s="26" t="s">
        <v>53</v>
      </c>
      <c r="C30" s="17">
        <v>734</v>
      </c>
      <c r="D30" s="26" t="s">
        <v>108</v>
      </c>
      <c r="E30" s="49">
        <v>71.41</v>
      </c>
    </row>
    <row r="31" spans="1:5" ht="24">
      <c r="A31" s="24" t="s">
        <v>54</v>
      </c>
      <c r="B31" s="26" t="s">
        <v>55</v>
      </c>
      <c r="C31" s="49">
        <v>1341.0400000000002</v>
      </c>
      <c r="D31" s="26" t="s">
        <v>69</v>
      </c>
      <c r="E31" s="49">
        <v>1269.6300000000001</v>
      </c>
    </row>
    <row r="32" spans="1:5" ht="24">
      <c r="A32" s="21" t="s">
        <v>5</v>
      </c>
      <c r="B32" s="22" t="s">
        <v>56</v>
      </c>
      <c r="C32" s="23">
        <f>SUM(C33:C40)</f>
        <v>0</v>
      </c>
      <c r="D32" s="1"/>
    </row>
    <row r="33" spans="1:4" ht="24">
      <c r="A33" s="27" t="s">
        <v>28</v>
      </c>
      <c r="B33" s="26" t="s">
        <v>31</v>
      </c>
      <c r="C33" s="17"/>
      <c r="D33" s="1"/>
    </row>
    <row r="34" spans="1:4" ht="24">
      <c r="A34" s="27" t="s">
        <v>30</v>
      </c>
      <c r="B34" s="26" t="s">
        <v>33</v>
      </c>
      <c r="C34" s="49"/>
      <c r="D34" s="1"/>
    </row>
    <row r="35" spans="1:4" ht="24">
      <c r="A35" s="27" t="s">
        <v>32</v>
      </c>
      <c r="B35" s="26" t="s">
        <v>37</v>
      </c>
      <c r="C35" s="17"/>
      <c r="D35" s="1"/>
    </row>
    <row r="36" spans="1:4" ht="24">
      <c r="A36" s="27" t="s">
        <v>34</v>
      </c>
      <c r="B36" s="26" t="s">
        <v>39</v>
      </c>
      <c r="C36" s="17"/>
      <c r="D36" s="1"/>
    </row>
    <row r="37" spans="1:4" ht="24">
      <c r="A37" s="27" t="s">
        <v>36</v>
      </c>
      <c r="B37" s="26" t="s">
        <v>57</v>
      </c>
      <c r="C37" s="17"/>
      <c r="D37" s="1"/>
    </row>
    <row r="38" spans="1:4" ht="24">
      <c r="A38" s="27" t="s">
        <v>38</v>
      </c>
      <c r="B38" s="26" t="s">
        <v>43</v>
      </c>
      <c r="C38" s="17"/>
      <c r="D38" s="1"/>
    </row>
    <row r="39" spans="1:4" ht="24">
      <c r="A39" s="27" t="s">
        <v>40</v>
      </c>
      <c r="B39" s="26" t="s">
        <v>45</v>
      </c>
      <c r="C39" s="17"/>
      <c r="D39" s="1"/>
    </row>
    <row r="40" spans="1:4" ht="24">
      <c r="A40" s="27" t="s">
        <v>42</v>
      </c>
      <c r="B40" s="26" t="s">
        <v>47</v>
      </c>
      <c r="C40" s="17">
        <v>0</v>
      </c>
      <c r="D40" s="1"/>
    </row>
    <row r="41" spans="1:4" ht="24">
      <c r="A41" s="21" t="s">
        <v>11</v>
      </c>
      <c r="B41" s="22" t="s">
        <v>58</v>
      </c>
      <c r="C41" s="23">
        <f>SUM(C42:C51)</f>
        <v>80</v>
      </c>
      <c r="D41" s="1"/>
    </row>
    <row r="42" spans="1:4" ht="24">
      <c r="A42" s="27" t="s">
        <v>28</v>
      </c>
      <c r="B42" s="26" t="s">
        <v>31</v>
      </c>
      <c r="C42" s="17">
        <v>0</v>
      </c>
      <c r="D42" s="1"/>
    </row>
    <row r="43" spans="1:4" ht="24">
      <c r="A43" s="27" t="s">
        <v>30</v>
      </c>
      <c r="B43" s="26" t="s">
        <v>59</v>
      </c>
      <c r="C43" s="17">
        <v>0</v>
      </c>
      <c r="D43" s="1"/>
    </row>
    <row r="44" spans="1:4" ht="24">
      <c r="A44" s="27" t="s">
        <v>32</v>
      </c>
      <c r="B44" s="26" t="s">
        <v>60</v>
      </c>
      <c r="C44" s="49">
        <v>80</v>
      </c>
      <c r="D44" s="1"/>
    </row>
    <row r="45" spans="1:4" ht="24">
      <c r="A45" s="27" t="s">
        <v>34</v>
      </c>
      <c r="B45" s="26" t="s">
        <v>37</v>
      </c>
      <c r="C45" s="17">
        <v>0</v>
      </c>
      <c r="D45" s="1"/>
    </row>
    <row r="46" spans="1:4" ht="24">
      <c r="A46" s="27" t="s">
        <v>36</v>
      </c>
      <c r="B46" s="26" t="s">
        <v>61</v>
      </c>
      <c r="C46" s="17">
        <v>0</v>
      </c>
      <c r="D46" s="1"/>
    </row>
    <row r="47" spans="1:4" ht="24">
      <c r="A47" s="27" t="s">
        <v>38</v>
      </c>
      <c r="B47" s="26" t="s">
        <v>43</v>
      </c>
      <c r="C47" s="17">
        <v>0</v>
      </c>
      <c r="D47" s="1"/>
    </row>
    <row r="48" spans="1:4" ht="24">
      <c r="A48" s="27" t="s">
        <v>40</v>
      </c>
      <c r="B48" s="25" t="s">
        <v>62</v>
      </c>
      <c r="C48" s="17">
        <v>0</v>
      </c>
      <c r="D48" s="1"/>
    </row>
    <row r="49" spans="1:4" ht="24">
      <c r="A49" s="27" t="s">
        <v>42</v>
      </c>
      <c r="B49" s="25" t="s">
        <v>63</v>
      </c>
      <c r="C49" s="17">
        <v>0</v>
      </c>
      <c r="D49" s="1"/>
    </row>
    <row r="50" spans="1:4" ht="24">
      <c r="A50" s="27" t="s">
        <v>44</v>
      </c>
      <c r="B50" s="26" t="s">
        <v>64</v>
      </c>
      <c r="C50" s="17">
        <v>0</v>
      </c>
      <c r="D50" s="1"/>
    </row>
    <row r="51" spans="1:4" ht="24">
      <c r="A51" s="27" t="s">
        <v>46</v>
      </c>
      <c r="B51" s="26"/>
      <c r="C51" s="28"/>
      <c r="D51" s="1"/>
    </row>
    <row r="52" spans="1:4" ht="24">
      <c r="A52" s="21" t="s">
        <v>13</v>
      </c>
      <c r="B52" s="22" t="s">
        <v>65</v>
      </c>
      <c r="C52" s="23">
        <f>SUM(C53:C71)</f>
        <v>292.59000000000003</v>
      </c>
      <c r="D52" s="1"/>
    </row>
    <row r="53" spans="1:4" ht="24">
      <c r="A53" s="24" t="s">
        <v>28</v>
      </c>
      <c r="B53" s="25" t="s">
        <v>29</v>
      </c>
      <c r="C53" s="17">
        <v>0</v>
      </c>
      <c r="D53" s="1"/>
    </row>
    <row r="54" spans="1:4" ht="24">
      <c r="A54" s="24" t="s">
        <v>32</v>
      </c>
      <c r="B54" s="25" t="s">
        <v>66</v>
      </c>
      <c r="C54" s="29">
        <f>22.9+150</f>
        <v>172.9</v>
      </c>
      <c r="D54" s="1" t="s">
        <v>109</v>
      </c>
    </row>
    <row r="55" spans="1:4" ht="24">
      <c r="A55" s="24" t="s">
        <v>34</v>
      </c>
      <c r="B55" s="30" t="s">
        <v>67</v>
      </c>
      <c r="C55" s="31">
        <v>0</v>
      </c>
      <c r="D55" s="1"/>
    </row>
    <row r="56" spans="1:4" ht="24">
      <c r="A56" s="24" t="s">
        <v>36</v>
      </c>
      <c r="B56" s="25" t="s">
        <v>31</v>
      </c>
      <c r="C56" s="47">
        <v>0</v>
      </c>
      <c r="D56" s="1"/>
    </row>
    <row r="57" spans="1:4" ht="24">
      <c r="A57" s="24" t="s">
        <v>38</v>
      </c>
      <c r="B57" s="25" t="s">
        <v>43</v>
      </c>
      <c r="C57" s="47">
        <v>0</v>
      </c>
      <c r="D57" s="1"/>
    </row>
    <row r="58" spans="1:4" ht="24">
      <c r="A58" s="24" t="s">
        <v>40</v>
      </c>
      <c r="B58" s="25" t="s">
        <v>68</v>
      </c>
      <c r="C58" s="47">
        <v>0</v>
      </c>
      <c r="D58" s="1"/>
    </row>
    <row r="59" spans="1:4" ht="24">
      <c r="A59" s="24" t="s">
        <v>42</v>
      </c>
      <c r="B59" s="25" t="s">
        <v>69</v>
      </c>
      <c r="C59" s="47">
        <v>0</v>
      </c>
      <c r="D59" s="1"/>
    </row>
    <row r="60" spans="1:4" ht="24">
      <c r="A60" s="24" t="s">
        <v>44</v>
      </c>
      <c r="B60" s="25" t="s">
        <v>70</v>
      </c>
      <c r="C60" s="47">
        <v>15.9</v>
      </c>
      <c r="D60" s="1"/>
    </row>
    <row r="61" spans="1:4" ht="24">
      <c r="A61" s="24" t="s">
        <v>46</v>
      </c>
      <c r="B61" s="25" t="s">
        <v>71</v>
      </c>
      <c r="C61" s="47">
        <v>0</v>
      </c>
      <c r="D61" s="1"/>
    </row>
    <row r="62" spans="1:4" ht="24">
      <c r="A62" s="24" t="s">
        <v>48</v>
      </c>
      <c r="B62" s="25" t="s">
        <v>72</v>
      </c>
      <c r="C62" s="47">
        <v>0</v>
      </c>
      <c r="D62" s="1"/>
    </row>
    <row r="63" spans="1:4" ht="24">
      <c r="A63" s="24" t="s">
        <v>50</v>
      </c>
      <c r="B63" s="25" t="s">
        <v>73</v>
      </c>
      <c r="C63" s="47">
        <v>15</v>
      </c>
      <c r="D63" s="1"/>
    </row>
    <row r="64" spans="1:4" ht="24">
      <c r="A64" s="24" t="s">
        <v>52</v>
      </c>
      <c r="B64" s="25" t="s">
        <v>62</v>
      </c>
      <c r="C64" s="47">
        <v>58.79</v>
      </c>
      <c r="D64" s="1"/>
    </row>
    <row r="65" spans="1:4" ht="24">
      <c r="A65" s="24" t="s">
        <v>54</v>
      </c>
      <c r="B65" s="25" t="s">
        <v>74</v>
      </c>
      <c r="C65" s="47">
        <v>0</v>
      </c>
      <c r="D65" s="1"/>
    </row>
    <row r="66" spans="1:4" ht="24">
      <c r="A66" s="24" t="s">
        <v>75</v>
      </c>
      <c r="B66" s="25" t="s">
        <v>76</v>
      </c>
      <c r="C66" s="48">
        <v>0</v>
      </c>
      <c r="D66" s="1"/>
    </row>
    <row r="67" spans="1:4" ht="24">
      <c r="A67" s="24" t="s">
        <v>77</v>
      </c>
      <c r="B67" s="25" t="s">
        <v>78</v>
      </c>
      <c r="C67" s="47">
        <v>0</v>
      </c>
      <c r="D67" s="1"/>
    </row>
    <row r="68" spans="1:4" ht="24">
      <c r="A68" s="24" t="s">
        <v>79</v>
      </c>
      <c r="B68" s="25" t="s">
        <v>63</v>
      </c>
      <c r="C68" s="47">
        <v>30</v>
      </c>
      <c r="D68" s="1"/>
    </row>
    <row r="69" spans="1:4" ht="24">
      <c r="A69" s="24" t="s">
        <v>80</v>
      </c>
      <c r="B69" s="25" t="s">
        <v>81</v>
      </c>
      <c r="C69" s="47">
        <v>0</v>
      </c>
      <c r="D69" s="1"/>
    </row>
    <row r="70" spans="1:4" ht="24">
      <c r="A70" s="24" t="s">
        <v>82</v>
      </c>
      <c r="B70" s="33" t="s">
        <v>83</v>
      </c>
      <c r="C70" s="31">
        <v>0</v>
      </c>
      <c r="D70" s="1"/>
    </row>
    <row r="71" spans="1:4" ht="24.95" thickBot="1">
      <c r="A71" s="24" t="s">
        <v>84</v>
      </c>
      <c r="B71" s="25" t="s">
        <v>85</v>
      </c>
      <c r="C71" s="31"/>
      <c r="D71" s="1"/>
    </row>
    <row r="72" spans="1:4" ht="24.95" thickBot="1">
      <c r="A72" s="34" t="s">
        <v>86</v>
      </c>
      <c r="B72" s="35" t="s">
        <v>87</v>
      </c>
      <c r="C72" s="36">
        <f>C6-C16</f>
        <v>-5465.9099999999962</v>
      </c>
      <c r="D72" s="1"/>
    </row>
    <row r="73" spans="1:4" ht="46.35" customHeight="1" thickBot="1">
      <c r="A73" s="37" t="s">
        <v>88</v>
      </c>
      <c r="B73" s="38" t="s">
        <v>89</v>
      </c>
      <c r="C73" s="36">
        <f>C3+C6-C16</f>
        <v>14707.770000000004</v>
      </c>
      <c r="D73" s="1"/>
    </row>
    <row r="74" spans="1:4" ht="54" customHeight="1" thickBot="1"/>
    <row r="75" spans="1:4" ht="24.95" thickBot="1">
      <c r="A75" s="34" t="s">
        <v>90</v>
      </c>
      <c r="B75" s="35" t="s">
        <v>110</v>
      </c>
      <c r="C75" s="39">
        <f>C4</f>
        <v>0</v>
      </c>
      <c r="D75" s="1"/>
    </row>
    <row r="76" spans="1:4" ht="24">
      <c r="A76" s="40"/>
      <c r="B76" s="25" t="s">
        <v>92</v>
      </c>
      <c r="C76" s="41"/>
      <c r="D76" s="1"/>
    </row>
    <row r="77" spans="1:4" ht="27" customHeight="1">
      <c r="A77" s="42"/>
      <c r="B77" s="25" t="s">
        <v>93</v>
      </c>
      <c r="C77" s="43"/>
      <c r="D77" s="1"/>
    </row>
    <row r="78" spans="1:4" s="46" customFormat="1" ht="38.1" customHeight="1">
      <c r="A78" s="44"/>
      <c r="B78" s="45" t="s">
        <v>94</v>
      </c>
      <c r="C78" s="41"/>
    </row>
  </sheetData>
  <mergeCells count="1">
    <mergeCell ref="A1:C1"/>
  </mergeCells>
  <phoneticPr fontId="15" type="noConversion"/>
  <pageMargins left="0.7" right="0.7" top="0.78740157499999996" bottom="0.78740157499999996" header="0.3" footer="0.3"/>
  <pageSetup paperSize="9" scale="39" orientation="portrait" horizontalDpi="3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="50" zoomScaleNormal="50" zoomScalePageLayoutView="60" workbookViewId="0">
      <selection activeCell="G20" sqref="G20"/>
    </sheetView>
  </sheetViews>
  <sheetFormatPr defaultColWidth="11.28515625" defaultRowHeight="15"/>
  <cols>
    <col min="2" max="2" width="90.140625" bestFit="1" customWidth="1"/>
    <col min="3" max="3" width="77.140625" bestFit="1" customWidth="1"/>
    <col min="4" max="4" width="26.28515625" customWidth="1"/>
  </cols>
  <sheetData>
    <row r="1" spans="1:5" ht="38.1" thickBot="1">
      <c r="A1" s="88" t="s">
        <v>111</v>
      </c>
      <c r="B1" s="89"/>
      <c r="C1" s="90"/>
      <c r="D1" s="1"/>
    </row>
    <row r="2" spans="1:5" ht="26.1">
      <c r="A2" s="2"/>
      <c r="B2" s="3"/>
      <c r="C2" s="4">
        <v>2023</v>
      </c>
      <c r="D2" s="1"/>
    </row>
    <row r="3" spans="1:5" ht="39" customHeight="1">
      <c r="A3" s="5" t="s">
        <v>1</v>
      </c>
      <c r="B3" s="6" t="s">
        <v>2</v>
      </c>
      <c r="C3" s="7">
        <f>C4+C5</f>
        <v>13374.72</v>
      </c>
      <c r="D3" s="1"/>
    </row>
    <row r="4" spans="1:5" ht="24">
      <c r="A4" s="8" t="s">
        <v>3</v>
      </c>
      <c r="B4" s="9" t="s">
        <v>105</v>
      </c>
      <c r="C4" s="10"/>
      <c r="D4" s="1" t="s">
        <v>112</v>
      </c>
    </row>
    <row r="5" spans="1:5" ht="24">
      <c r="A5" s="11" t="s">
        <v>5</v>
      </c>
      <c r="B5" s="9" t="s">
        <v>107</v>
      </c>
      <c r="C5" s="10">
        <v>13374.72</v>
      </c>
      <c r="D5" s="1" t="s">
        <v>112</v>
      </c>
    </row>
    <row r="6" spans="1:5" ht="37.35" customHeight="1">
      <c r="A6" s="5" t="s">
        <v>7</v>
      </c>
      <c r="B6" s="6" t="s">
        <v>8</v>
      </c>
      <c r="C6" s="7">
        <f>SUM(C7:C15)</f>
        <v>64917.47</v>
      </c>
      <c r="D6" s="1"/>
    </row>
    <row r="7" spans="1:5" ht="24">
      <c r="A7" s="12" t="s">
        <v>3</v>
      </c>
      <c r="B7" s="13" t="s">
        <v>9</v>
      </c>
      <c r="C7" s="14"/>
      <c r="D7" s="1"/>
      <c r="E7" s="15"/>
    </row>
    <row r="8" spans="1:5" ht="24">
      <c r="A8" s="12" t="s">
        <v>5</v>
      </c>
      <c r="B8" s="16" t="s">
        <v>10</v>
      </c>
      <c r="C8" s="17">
        <v>2950</v>
      </c>
      <c r="D8" s="18"/>
    </row>
    <row r="9" spans="1:5" ht="24">
      <c r="A9" s="12" t="s">
        <v>11</v>
      </c>
      <c r="B9" s="16" t="s">
        <v>12</v>
      </c>
      <c r="C9" s="17">
        <v>61527.47</v>
      </c>
      <c r="D9" s="1"/>
    </row>
    <row r="10" spans="1:5" ht="24">
      <c r="A10" s="12" t="s">
        <v>13</v>
      </c>
      <c r="B10" s="16" t="s">
        <v>14</v>
      </c>
      <c r="C10" s="19"/>
      <c r="D10" s="1"/>
    </row>
    <row r="11" spans="1:5" ht="24">
      <c r="A11" s="12" t="s">
        <v>15</v>
      </c>
      <c r="B11" s="16" t="s">
        <v>16</v>
      </c>
      <c r="C11" s="19"/>
      <c r="D11" s="1"/>
    </row>
    <row r="12" spans="1:5" ht="24">
      <c r="A12" s="12" t="s">
        <v>17</v>
      </c>
      <c r="B12" s="16" t="s">
        <v>18</v>
      </c>
      <c r="C12" s="17">
        <v>440</v>
      </c>
      <c r="D12" s="18"/>
    </row>
    <row r="13" spans="1:5" ht="24">
      <c r="A13" s="12" t="s">
        <v>19</v>
      </c>
      <c r="B13" s="16" t="s">
        <v>20</v>
      </c>
      <c r="C13" s="17"/>
      <c r="D13" s="1"/>
    </row>
    <row r="14" spans="1:5" ht="24">
      <c r="A14" s="12" t="s">
        <v>21</v>
      </c>
      <c r="B14" s="20" t="s">
        <v>22</v>
      </c>
      <c r="C14" s="19"/>
      <c r="D14" s="1"/>
    </row>
    <row r="15" spans="1:5" ht="24">
      <c r="A15" s="12" t="s">
        <v>23</v>
      </c>
      <c r="B15" s="20" t="s">
        <v>24</v>
      </c>
      <c r="C15" s="17"/>
      <c r="D15" s="1"/>
    </row>
    <row r="16" spans="1:5" ht="48" customHeight="1">
      <c r="A16" s="5" t="s">
        <v>25</v>
      </c>
      <c r="B16" s="6" t="s">
        <v>26</v>
      </c>
      <c r="C16" s="7">
        <f>SUM(C17+C32+C41+C52)</f>
        <v>55684.030000000013</v>
      </c>
      <c r="D16" s="18"/>
    </row>
    <row r="17" spans="1:4" ht="24">
      <c r="A17" s="21" t="s">
        <v>3</v>
      </c>
      <c r="B17" s="22" t="s">
        <v>27</v>
      </c>
      <c r="C17" s="23">
        <f>SUM(C18:C31)</f>
        <v>54982.530000000013</v>
      </c>
      <c r="D17" s="50"/>
    </row>
    <row r="18" spans="1:4" ht="24">
      <c r="A18" s="24" t="s">
        <v>28</v>
      </c>
      <c r="B18" s="25" t="s">
        <v>29</v>
      </c>
      <c r="C18" s="17"/>
      <c r="D18" s="1"/>
    </row>
    <row r="19" spans="1:4" ht="24">
      <c r="A19" s="24" t="s">
        <v>30</v>
      </c>
      <c r="B19" s="26" t="s">
        <v>31</v>
      </c>
      <c r="C19" s="17">
        <v>49840</v>
      </c>
      <c r="D19" s="1"/>
    </row>
    <row r="20" spans="1:4" ht="24">
      <c r="A20" s="24" t="s">
        <v>32</v>
      </c>
      <c r="B20" s="26" t="s">
        <v>33</v>
      </c>
      <c r="C20" s="17"/>
      <c r="D20" s="1"/>
    </row>
    <row r="21" spans="1:4" ht="24">
      <c r="A21" s="24" t="s">
        <v>34</v>
      </c>
      <c r="B21" s="26" t="s">
        <v>35</v>
      </c>
      <c r="C21" s="17"/>
      <c r="D21" s="1"/>
    </row>
    <row r="22" spans="1:4" ht="24">
      <c r="A22" s="24" t="s">
        <v>36</v>
      </c>
      <c r="B22" s="26" t="s">
        <v>37</v>
      </c>
      <c r="C22" s="17">
        <v>4477.91</v>
      </c>
      <c r="D22" s="1"/>
    </row>
    <row r="23" spans="1:4" ht="24">
      <c r="A23" s="24" t="s">
        <v>38</v>
      </c>
      <c r="B23" s="26" t="s">
        <v>39</v>
      </c>
      <c r="C23" s="17">
        <v>33.729999999999997</v>
      </c>
      <c r="D23" s="1"/>
    </row>
    <row r="24" spans="1:4" ht="24">
      <c r="A24" s="24" t="s">
        <v>40</v>
      </c>
      <c r="B24" s="26" t="s">
        <v>41</v>
      </c>
      <c r="C24" s="17"/>
      <c r="D24" s="1"/>
    </row>
    <row r="25" spans="1:4" ht="24">
      <c r="A25" s="24" t="s">
        <v>42</v>
      </c>
      <c r="B25" s="26" t="s">
        <v>43</v>
      </c>
      <c r="C25" s="17"/>
      <c r="D25" s="1"/>
    </row>
    <row r="26" spans="1:4" ht="24">
      <c r="A26" s="24" t="s">
        <v>44</v>
      </c>
      <c r="B26" s="26" t="s">
        <v>45</v>
      </c>
      <c r="C26" s="17">
        <v>22.41</v>
      </c>
      <c r="D26" s="1"/>
    </row>
    <row r="27" spans="1:4" ht="24">
      <c r="A27" s="24" t="s">
        <v>46</v>
      </c>
      <c r="B27" s="26" t="s">
        <v>47</v>
      </c>
      <c r="C27" s="17"/>
      <c r="D27" s="1"/>
    </row>
    <row r="28" spans="1:4" ht="24">
      <c r="A28" s="24" t="s">
        <v>48</v>
      </c>
      <c r="B28" s="26" t="s">
        <v>49</v>
      </c>
      <c r="C28" s="17">
        <v>34.479999999999997</v>
      </c>
      <c r="D28" s="1"/>
    </row>
    <row r="29" spans="1:4" ht="24">
      <c r="A29" s="24" t="s">
        <v>50</v>
      </c>
      <c r="B29" s="26" t="s">
        <v>51</v>
      </c>
      <c r="C29" s="17"/>
      <c r="D29" s="1"/>
    </row>
    <row r="30" spans="1:4" ht="24">
      <c r="A30" s="24" t="s">
        <v>52</v>
      </c>
      <c r="B30" s="26" t="s">
        <v>53</v>
      </c>
      <c r="C30" s="17">
        <v>574</v>
      </c>
      <c r="D30" s="1"/>
    </row>
    <row r="31" spans="1:4" ht="24">
      <c r="A31" s="24" t="s">
        <v>54</v>
      </c>
      <c r="B31" s="26" t="s">
        <v>55</v>
      </c>
      <c r="C31" s="17"/>
      <c r="D31" s="1"/>
    </row>
    <row r="32" spans="1:4" ht="24">
      <c r="A32" s="21" t="s">
        <v>5</v>
      </c>
      <c r="B32" s="22" t="s">
        <v>56</v>
      </c>
      <c r="C32" s="23">
        <f>SUM(C33:C40)</f>
        <v>0</v>
      </c>
      <c r="D32" s="1"/>
    </row>
    <row r="33" spans="1:4" ht="24">
      <c r="A33" s="27" t="s">
        <v>28</v>
      </c>
      <c r="B33" s="26" t="s">
        <v>31</v>
      </c>
      <c r="C33" s="17">
        <v>0</v>
      </c>
      <c r="D33" s="1"/>
    </row>
    <row r="34" spans="1:4" ht="24">
      <c r="A34" s="27" t="s">
        <v>30</v>
      </c>
      <c r="B34" s="26" t="s">
        <v>33</v>
      </c>
      <c r="C34" s="17">
        <v>0</v>
      </c>
      <c r="D34" s="1"/>
    </row>
    <row r="35" spans="1:4" ht="24">
      <c r="A35" s="27" t="s">
        <v>32</v>
      </c>
      <c r="B35" s="26" t="s">
        <v>37</v>
      </c>
      <c r="C35" s="17">
        <v>0</v>
      </c>
      <c r="D35" s="1"/>
    </row>
    <row r="36" spans="1:4" ht="24">
      <c r="A36" s="27" t="s">
        <v>34</v>
      </c>
      <c r="B36" s="26" t="s">
        <v>39</v>
      </c>
      <c r="C36" s="17">
        <v>0</v>
      </c>
      <c r="D36" s="1"/>
    </row>
    <row r="37" spans="1:4" ht="24">
      <c r="A37" s="27" t="s">
        <v>36</v>
      </c>
      <c r="B37" s="26" t="s">
        <v>57</v>
      </c>
      <c r="C37" s="17">
        <v>0</v>
      </c>
      <c r="D37" s="1"/>
    </row>
    <row r="38" spans="1:4" ht="24">
      <c r="A38" s="27" t="s">
        <v>38</v>
      </c>
      <c r="B38" s="26" t="s">
        <v>43</v>
      </c>
      <c r="C38" s="17">
        <v>0</v>
      </c>
      <c r="D38" s="1"/>
    </row>
    <row r="39" spans="1:4" ht="24">
      <c r="A39" s="27" t="s">
        <v>40</v>
      </c>
      <c r="B39" s="26" t="s">
        <v>45</v>
      </c>
      <c r="C39" s="17">
        <v>0</v>
      </c>
      <c r="D39" s="1"/>
    </row>
    <row r="40" spans="1:4" ht="24">
      <c r="A40" s="27" t="s">
        <v>42</v>
      </c>
      <c r="B40" s="26" t="s">
        <v>47</v>
      </c>
      <c r="C40" s="17">
        <v>0</v>
      </c>
      <c r="D40" s="1"/>
    </row>
    <row r="41" spans="1:4" ht="24">
      <c r="A41" s="21" t="s">
        <v>11</v>
      </c>
      <c r="B41" s="22" t="s">
        <v>58</v>
      </c>
      <c r="C41" s="23">
        <f>SUM(C42:C51)</f>
        <v>0</v>
      </c>
      <c r="D41" s="1"/>
    </row>
    <row r="42" spans="1:4" ht="24">
      <c r="A42" s="27" t="s">
        <v>28</v>
      </c>
      <c r="B42" s="26" t="s">
        <v>31</v>
      </c>
      <c r="C42" s="17"/>
      <c r="D42" s="1"/>
    </row>
    <row r="43" spans="1:4" ht="24">
      <c r="A43" s="27" t="s">
        <v>30</v>
      </c>
      <c r="B43" s="26" t="s">
        <v>59</v>
      </c>
      <c r="C43" s="17"/>
      <c r="D43" s="1"/>
    </row>
    <row r="44" spans="1:4" ht="24">
      <c r="A44" s="27" t="s">
        <v>32</v>
      </c>
      <c r="B44" s="26" t="s">
        <v>60</v>
      </c>
      <c r="C44" s="17"/>
      <c r="D44" s="1"/>
    </row>
    <row r="45" spans="1:4" ht="24">
      <c r="A45" s="27" t="s">
        <v>34</v>
      </c>
      <c r="B45" s="26" t="s">
        <v>37</v>
      </c>
      <c r="C45" s="17"/>
      <c r="D45" s="1"/>
    </row>
    <row r="46" spans="1:4" ht="24">
      <c r="A46" s="27" t="s">
        <v>36</v>
      </c>
      <c r="B46" s="26" t="s">
        <v>61</v>
      </c>
      <c r="C46" s="17"/>
      <c r="D46" s="1"/>
    </row>
    <row r="47" spans="1:4" ht="24">
      <c r="A47" s="27" t="s">
        <v>38</v>
      </c>
      <c r="B47" s="26" t="s">
        <v>43</v>
      </c>
      <c r="C47" s="17"/>
      <c r="D47" s="1"/>
    </row>
    <row r="48" spans="1:4" ht="24">
      <c r="A48" s="27" t="s">
        <v>40</v>
      </c>
      <c r="B48" s="25" t="s">
        <v>62</v>
      </c>
      <c r="C48" s="17"/>
      <c r="D48" s="1"/>
    </row>
    <row r="49" spans="1:4" ht="24">
      <c r="A49" s="27" t="s">
        <v>42</v>
      </c>
      <c r="B49" s="25" t="s">
        <v>63</v>
      </c>
      <c r="C49" s="17"/>
      <c r="D49" s="1"/>
    </row>
    <row r="50" spans="1:4" ht="24">
      <c r="A50" s="27" t="s">
        <v>44</v>
      </c>
      <c r="B50" s="26" t="s">
        <v>64</v>
      </c>
      <c r="C50" s="17"/>
      <c r="D50" s="1"/>
    </row>
    <row r="51" spans="1:4" ht="24">
      <c r="A51" s="27" t="s">
        <v>46</v>
      </c>
      <c r="B51" s="26"/>
      <c r="C51" s="28"/>
      <c r="D51" s="1"/>
    </row>
    <row r="52" spans="1:4" ht="24">
      <c r="A52" s="21" t="s">
        <v>13</v>
      </c>
      <c r="B52" s="22" t="s">
        <v>65</v>
      </c>
      <c r="C52" s="23">
        <f>SUM(C53:C71)</f>
        <v>701.5</v>
      </c>
      <c r="D52" s="51"/>
    </row>
    <row r="53" spans="1:4" ht="24">
      <c r="A53" s="24" t="s">
        <v>28</v>
      </c>
      <c r="B53" s="25" t="s">
        <v>29</v>
      </c>
      <c r="C53" s="17"/>
      <c r="D53" s="1"/>
    </row>
    <row r="54" spans="1:4" ht="24">
      <c r="A54" s="24" t="s">
        <v>32</v>
      </c>
      <c r="B54" s="25" t="s">
        <v>66</v>
      </c>
      <c r="C54" s="29">
        <v>300</v>
      </c>
      <c r="D54" s="1"/>
    </row>
    <row r="55" spans="1:4" ht="24">
      <c r="A55" s="24" t="s">
        <v>34</v>
      </c>
      <c r="B55" s="30" t="s">
        <v>67</v>
      </c>
      <c r="C55" s="31"/>
      <c r="D55" s="1"/>
    </row>
    <row r="56" spans="1:4" ht="24">
      <c r="A56" s="24" t="s">
        <v>36</v>
      </c>
      <c r="B56" s="25" t="s">
        <v>31</v>
      </c>
      <c r="C56" s="31"/>
      <c r="D56" s="1"/>
    </row>
    <row r="57" spans="1:4" ht="24">
      <c r="A57" s="24" t="s">
        <v>38</v>
      </c>
      <c r="B57" s="25" t="s">
        <v>43</v>
      </c>
      <c r="C57" s="31"/>
      <c r="D57" s="1"/>
    </row>
    <row r="58" spans="1:4" ht="24">
      <c r="A58" s="24" t="s">
        <v>40</v>
      </c>
      <c r="B58" s="25" t="s">
        <v>68</v>
      </c>
      <c r="C58" s="31"/>
      <c r="D58" s="1"/>
    </row>
    <row r="59" spans="1:4" ht="24">
      <c r="A59" s="24" t="s">
        <v>42</v>
      </c>
      <c r="B59" s="25" t="s">
        <v>69</v>
      </c>
      <c r="C59" s="31"/>
      <c r="D59" s="1"/>
    </row>
    <row r="60" spans="1:4" ht="24">
      <c r="A60" s="24" t="s">
        <v>44</v>
      </c>
      <c r="B60" s="25" t="s">
        <v>70</v>
      </c>
      <c r="C60" s="31">
        <v>238.5</v>
      </c>
      <c r="D60" s="1"/>
    </row>
    <row r="61" spans="1:4" ht="24">
      <c r="A61" s="24" t="s">
        <v>46</v>
      </c>
      <c r="B61" s="25" t="s">
        <v>71</v>
      </c>
      <c r="C61" s="31"/>
      <c r="D61" s="1"/>
    </row>
    <row r="62" spans="1:4" ht="24">
      <c r="A62" s="24" t="s">
        <v>48</v>
      </c>
      <c r="B62" s="25" t="s">
        <v>72</v>
      </c>
      <c r="C62" s="31"/>
      <c r="D62" s="1"/>
    </row>
    <row r="63" spans="1:4" ht="24">
      <c r="A63" s="24" t="s">
        <v>50</v>
      </c>
      <c r="B63" s="25" t="s">
        <v>73</v>
      </c>
      <c r="C63" s="31"/>
      <c r="D63" s="1"/>
    </row>
    <row r="64" spans="1:4" ht="24">
      <c r="A64" s="24" t="s">
        <v>52</v>
      </c>
      <c r="B64" s="25" t="s">
        <v>62</v>
      </c>
      <c r="C64" s="31">
        <v>93</v>
      </c>
      <c r="D64" s="1"/>
    </row>
    <row r="65" spans="1:4" ht="24">
      <c r="A65" s="24" t="s">
        <v>54</v>
      </c>
      <c r="B65" s="25" t="s">
        <v>74</v>
      </c>
      <c r="C65" s="31"/>
      <c r="D65" s="1"/>
    </row>
    <row r="66" spans="1:4" ht="24">
      <c r="A66" s="24" t="s">
        <v>75</v>
      </c>
      <c r="B66" s="25" t="s">
        <v>76</v>
      </c>
      <c r="C66" s="32"/>
      <c r="D66" s="1"/>
    </row>
    <row r="67" spans="1:4" ht="24">
      <c r="A67" s="24" t="s">
        <v>77</v>
      </c>
      <c r="B67" s="25" t="s">
        <v>78</v>
      </c>
      <c r="C67" s="32"/>
      <c r="D67" s="1"/>
    </row>
    <row r="68" spans="1:4" ht="24">
      <c r="A68" s="24" t="s">
        <v>79</v>
      </c>
      <c r="B68" s="25" t="s">
        <v>63</v>
      </c>
      <c r="C68" s="31"/>
      <c r="D68" s="1"/>
    </row>
    <row r="69" spans="1:4" ht="24">
      <c r="A69" s="24" t="s">
        <v>80</v>
      </c>
      <c r="B69" s="25" t="s">
        <v>81</v>
      </c>
      <c r="C69" s="31"/>
      <c r="D69" s="1"/>
    </row>
    <row r="70" spans="1:4" ht="24">
      <c r="A70" s="24" t="s">
        <v>82</v>
      </c>
      <c r="B70" s="33" t="s">
        <v>83</v>
      </c>
      <c r="C70" s="31">
        <v>70</v>
      </c>
      <c r="D70" s="1"/>
    </row>
    <row r="71" spans="1:4" ht="24.95" thickBot="1">
      <c r="A71" s="24" t="s">
        <v>84</v>
      </c>
      <c r="B71" s="25" t="s">
        <v>85</v>
      </c>
      <c r="C71" s="31"/>
      <c r="D71" s="1"/>
    </row>
    <row r="72" spans="1:4" ht="24.95" thickBot="1">
      <c r="A72" s="34" t="s">
        <v>86</v>
      </c>
      <c r="B72" s="35" t="s">
        <v>87</v>
      </c>
      <c r="C72" s="36">
        <f>C6-C16</f>
        <v>9233.4399999999878</v>
      </c>
      <c r="D72" s="1"/>
    </row>
    <row r="73" spans="1:4" ht="46.35" customHeight="1" thickBot="1">
      <c r="A73" s="37" t="s">
        <v>88</v>
      </c>
      <c r="B73" s="38" t="s">
        <v>89</v>
      </c>
      <c r="C73" s="36">
        <f>C3+C6-C16</f>
        <v>22608.159999999989</v>
      </c>
      <c r="D73" s="1"/>
    </row>
    <row r="74" spans="1:4" ht="54" customHeight="1" thickBot="1"/>
    <row r="75" spans="1:4" ht="24.95" thickBot="1">
      <c r="A75" s="34" t="s">
        <v>90</v>
      </c>
      <c r="B75" s="35" t="s">
        <v>113</v>
      </c>
      <c r="C75" s="39">
        <f>C4</f>
        <v>0</v>
      </c>
      <c r="D75" s="1"/>
    </row>
    <row r="76" spans="1:4" ht="24">
      <c r="A76" s="40"/>
      <c r="B76" s="25" t="s">
        <v>92</v>
      </c>
      <c r="C76" s="41"/>
      <c r="D76" s="1"/>
    </row>
    <row r="77" spans="1:4" ht="27" customHeight="1">
      <c r="A77" s="42"/>
      <c r="B77" s="25" t="s">
        <v>93</v>
      </c>
      <c r="C77" s="43"/>
      <c r="D77" s="1"/>
    </row>
    <row r="78" spans="1:4" s="46" customFormat="1" ht="38.1" customHeight="1">
      <c r="A78" s="44"/>
      <c r="B78" s="45" t="s">
        <v>114</v>
      </c>
      <c r="C78" s="41"/>
    </row>
  </sheetData>
  <mergeCells count="1">
    <mergeCell ref="A1:C1"/>
  </mergeCells>
  <pageMargins left="0.7" right="0.7" top="0.78740157499999996" bottom="0.78740157499999996" header="0.3" footer="0.3"/>
  <pageSetup paperSize="9" scale="39" orientation="portrait" horizontalDpi="3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="60" zoomScaleNormal="60" zoomScalePageLayoutView="60" workbookViewId="0">
      <selection activeCell="C9" sqref="C9"/>
    </sheetView>
  </sheetViews>
  <sheetFormatPr defaultColWidth="11.28515625" defaultRowHeight="15"/>
  <cols>
    <col min="2" max="2" width="90.140625" bestFit="1" customWidth="1"/>
    <col min="3" max="3" width="77.140625" bestFit="1" customWidth="1"/>
    <col min="4" max="4" width="26.28515625" customWidth="1"/>
  </cols>
  <sheetData>
    <row r="1" spans="1:5" ht="38.1" thickBot="1">
      <c r="A1" s="88" t="s">
        <v>115</v>
      </c>
      <c r="B1" s="89"/>
      <c r="C1" s="90"/>
      <c r="D1" s="1"/>
    </row>
    <row r="2" spans="1:5" ht="26.1">
      <c r="A2" s="2"/>
      <c r="B2" s="3"/>
      <c r="C2" s="4">
        <v>2023</v>
      </c>
      <c r="D2" s="1"/>
    </row>
    <row r="3" spans="1:5" ht="39" customHeight="1">
      <c r="A3" s="5" t="s">
        <v>1</v>
      </c>
      <c r="B3" s="6" t="s">
        <v>2</v>
      </c>
      <c r="C3" s="7">
        <f>C4+C5</f>
        <v>6834.55</v>
      </c>
      <c r="D3" s="1"/>
    </row>
    <row r="4" spans="1:5" ht="24">
      <c r="A4" s="8" t="s">
        <v>3</v>
      </c>
      <c r="B4" s="9" t="s">
        <v>105</v>
      </c>
      <c r="C4" s="10"/>
      <c r="D4" s="1" t="s">
        <v>106</v>
      </c>
    </row>
    <row r="5" spans="1:5" ht="24">
      <c r="A5" s="11" t="s">
        <v>5</v>
      </c>
      <c r="B5" s="9" t="s">
        <v>107</v>
      </c>
      <c r="C5" s="10">
        <v>6834.55</v>
      </c>
      <c r="D5" s="1" t="s">
        <v>106</v>
      </c>
    </row>
    <row r="6" spans="1:5" ht="37.35" customHeight="1">
      <c r="A6" s="5" t="s">
        <v>7</v>
      </c>
      <c r="B6" s="6" t="s">
        <v>8</v>
      </c>
      <c r="C6" s="7">
        <f>SUM(C7:C15)</f>
        <v>45465.789999999994</v>
      </c>
      <c r="D6" s="1"/>
    </row>
    <row r="7" spans="1:5" ht="24">
      <c r="A7" s="12" t="s">
        <v>3</v>
      </c>
      <c r="B7" s="13" t="s">
        <v>9</v>
      </c>
      <c r="C7" s="14">
        <v>0</v>
      </c>
      <c r="D7" s="1"/>
      <c r="E7" s="15"/>
    </row>
    <row r="8" spans="1:5" ht="24">
      <c r="A8" s="12" t="s">
        <v>5</v>
      </c>
      <c r="B8" s="16" t="s">
        <v>10</v>
      </c>
      <c r="C8" s="28">
        <v>10429.66</v>
      </c>
      <c r="D8" s="18"/>
    </row>
    <row r="9" spans="1:5" ht="24">
      <c r="A9" s="12" t="s">
        <v>11</v>
      </c>
      <c r="B9" s="16" t="s">
        <v>12</v>
      </c>
      <c r="C9" s="28">
        <v>34788.71</v>
      </c>
      <c r="D9" s="1"/>
    </row>
    <row r="10" spans="1:5" ht="24">
      <c r="A10" s="12" t="s">
        <v>13</v>
      </c>
      <c r="B10" s="16" t="s">
        <v>14</v>
      </c>
      <c r="C10" s="28">
        <v>0</v>
      </c>
      <c r="D10" s="1"/>
    </row>
    <row r="11" spans="1:5" ht="24">
      <c r="A11" s="12" t="s">
        <v>15</v>
      </c>
      <c r="B11" s="16" t="s">
        <v>16</v>
      </c>
      <c r="C11" s="28">
        <v>20</v>
      </c>
      <c r="D11" s="1"/>
    </row>
    <row r="12" spans="1:5" ht="24">
      <c r="A12" s="12" t="s">
        <v>17</v>
      </c>
      <c r="B12" s="16" t="s">
        <v>18</v>
      </c>
      <c r="C12" s="28">
        <v>0</v>
      </c>
      <c r="D12" s="18"/>
    </row>
    <row r="13" spans="1:5" ht="24">
      <c r="A13" s="12" t="s">
        <v>19</v>
      </c>
      <c r="B13" s="16" t="s">
        <v>20</v>
      </c>
      <c r="C13" s="28">
        <v>227.42</v>
      </c>
      <c r="D13" s="1"/>
    </row>
    <row r="14" spans="1:5" ht="24">
      <c r="A14" s="12" t="s">
        <v>21</v>
      </c>
      <c r="B14" s="20" t="s">
        <v>22</v>
      </c>
      <c r="C14" s="28">
        <v>0</v>
      </c>
      <c r="D14" s="1"/>
    </row>
    <row r="15" spans="1:5" ht="24">
      <c r="A15" s="12" t="s">
        <v>23</v>
      </c>
      <c r="B15" s="20" t="s">
        <v>24</v>
      </c>
      <c r="C15" s="28">
        <v>0</v>
      </c>
      <c r="D15" s="1"/>
    </row>
    <row r="16" spans="1:5" ht="48" customHeight="1">
      <c r="A16" s="5" t="s">
        <v>25</v>
      </c>
      <c r="B16" s="6" t="s">
        <v>26</v>
      </c>
      <c r="C16" s="7">
        <f>SUM(C17+C32+C41+C52)</f>
        <v>56232.159999999996</v>
      </c>
      <c r="D16" s="18"/>
    </row>
    <row r="17" spans="1:4" ht="24">
      <c r="A17" s="21" t="s">
        <v>3</v>
      </c>
      <c r="B17" s="22" t="s">
        <v>27</v>
      </c>
      <c r="C17" s="23">
        <f>SUM(C18:C31)</f>
        <v>53401.09</v>
      </c>
      <c r="D17" s="50"/>
    </row>
    <row r="18" spans="1:4" ht="24">
      <c r="A18" s="24" t="s">
        <v>28</v>
      </c>
      <c r="B18" s="25" t="s">
        <v>29</v>
      </c>
      <c r="C18" s="17">
        <v>0</v>
      </c>
      <c r="D18" s="1"/>
    </row>
    <row r="19" spans="1:4" ht="24">
      <c r="A19" s="24" t="s">
        <v>30</v>
      </c>
      <c r="B19" s="26" t="s">
        <v>31</v>
      </c>
      <c r="C19" s="17">
        <v>45191.72</v>
      </c>
      <c r="D19" s="1"/>
    </row>
    <row r="20" spans="1:4" ht="24">
      <c r="A20" s="24" t="s">
        <v>32</v>
      </c>
      <c r="B20" s="26" t="s">
        <v>33</v>
      </c>
      <c r="C20" s="17">
        <v>0</v>
      </c>
      <c r="D20" s="1"/>
    </row>
    <row r="21" spans="1:4" ht="24">
      <c r="A21" s="24" t="s">
        <v>34</v>
      </c>
      <c r="B21" s="26" t="s">
        <v>35</v>
      </c>
      <c r="C21" s="17">
        <v>0</v>
      </c>
      <c r="D21" s="1"/>
    </row>
    <row r="22" spans="1:4" ht="24">
      <c r="A22" s="24" t="s">
        <v>36</v>
      </c>
      <c r="B22" s="26" t="s">
        <v>37</v>
      </c>
      <c r="C22" s="17">
        <v>7160.2</v>
      </c>
      <c r="D22" s="1"/>
    </row>
    <row r="23" spans="1:4" ht="24">
      <c r="A23" s="24" t="s">
        <v>38</v>
      </c>
      <c r="B23" s="26" t="s">
        <v>39</v>
      </c>
      <c r="C23" s="17">
        <v>1019.1700000000001</v>
      </c>
      <c r="D23" s="1"/>
    </row>
    <row r="24" spans="1:4" ht="24">
      <c r="A24" s="24" t="s">
        <v>40</v>
      </c>
      <c r="B24" s="26" t="s">
        <v>41</v>
      </c>
      <c r="C24" s="17">
        <v>0</v>
      </c>
      <c r="D24" s="1"/>
    </row>
    <row r="25" spans="1:4" ht="24">
      <c r="A25" s="24" t="s">
        <v>42</v>
      </c>
      <c r="B25" s="26" t="s">
        <v>43</v>
      </c>
      <c r="C25" s="17">
        <v>0</v>
      </c>
      <c r="D25" s="1"/>
    </row>
    <row r="26" spans="1:4" ht="24">
      <c r="A26" s="24" t="s">
        <v>44</v>
      </c>
      <c r="B26" s="26" t="s">
        <v>45</v>
      </c>
      <c r="C26" s="17">
        <v>0</v>
      </c>
      <c r="D26" s="1"/>
    </row>
    <row r="27" spans="1:4" ht="24">
      <c r="A27" s="24" t="s">
        <v>46</v>
      </c>
      <c r="B27" s="26" t="s">
        <v>47</v>
      </c>
      <c r="C27" s="17">
        <v>0</v>
      </c>
      <c r="D27" s="1"/>
    </row>
    <row r="28" spans="1:4" ht="24">
      <c r="A28" s="24" t="s">
        <v>48</v>
      </c>
      <c r="B28" s="26" t="s">
        <v>49</v>
      </c>
      <c r="C28" s="17">
        <v>0</v>
      </c>
      <c r="D28" s="1"/>
    </row>
    <row r="29" spans="1:4" ht="24">
      <c r="A29" s="24" t="s">
        <v>50</v>
      </c>
      <c r="B29" s="26" t="s">
        <v>51</v>
      </c>
      <c r="C29" s="17">
        <v>0</v>
      </c>
      <c r="D29" s="1"/>
    </row>
    <row r="30" spans="1:4" ht="24">
      <c r="A30" s="24" t="s">
        <v>52</v>
      </c>
      <c r="B30" s="26" t="s">
        <v>53</v>
      </c>
      <c r="C30" s="17">
        <v>30</v>
      </c>
      <c r="D30" s="1"/>
    </row>
    <row r="31" spans="1:4" ht="24">
      <c r="A31" s="24" t="s">
        <v>54</v>
      </c>
      <c r="B31" s="26" t="s">
        <v>55</v>
      </c>
      <c r="C31" s="17">
        <v>0</v>
      </c>
      <c r="D31" s="1"/>
    </row>
    <row r="32" spans="1:4" ht="24">
      <c r="A32" s="21" t="s">
        <v>5</v>
      </c>
      <c r="B32" s="22" t="s">
        <v>56</v>
      </c>
      <c r="C32" s="23">
        <f>SUM(C33:C40)</f>
        <v>0</v>
      </c>
      <c r="D32" s="1"/>
    </row>
    <row r="33" spans="1:4" ht="24">
      <c r="A33" s="27" t="s">
        <v>28</v>
      </c>
      <c r="B33" s="26" t="s">
        <v>31</v>
      </c>
      <c r="C33" s="17">
        <v>0</v>
      </c>
      <c r="D33" s="1"/>
    </row>
    <row r="34" spans="1:4" ht="24">
      <c r="A34" s="27" t="s">
        <v>30</v>
      </c>
      <c r="B34" s="26" t="s">
        <v>33</v>
      </c>
      <c r="C34" s="17">
        <v>0</v>
      </c>
      <c r="D34" s="1"/>
    </row>
    <row r="35" spans="1:4" ht="24">
      <c r="A35" s="27" t="s">
        <v>32</v>
      </c>
      <c r="B35" s="26" t="s">
        <v>37</v>
      </c>
      <c r="C35" s="17">
        <v>0</v>
      </c>
      <c r="D35" s="1"/>
    </row>
    <row r="36" spans="1:4" ht="24">
      <c r="A36" s="27" t="s">
        <v>34</v>
      </c>
      <c r="B36" s="26" t="s">
        <v>39</v>
      </c>
      <c r="C36" s="17">
        <v>0</v>
      </c>
      <c r="D36" s="1"/>
    </row>
    <row r="37" spans="1:4" ht="24">
      <c r="A37" s="27" t="s">
        <v>36</v>
      </c>
      <c r="B37" s="26" t="s">
        <v>57</v>
      </c>
      <c r="C37" s="17">
        <v>0</v>
      </c>
      <c r="D37" s="1"/>
    </row>
    <row r="38" spans="1:4" ht="24">
      <c r="A38" s="27" t="s">
        <v>38</v>
      </c>
      <c r="B38" s="26" t="s">
        <v>43</v>
      </c>
      <c r="C38" s="17">
        <v>0</v>
      </c>
      <c r="D38" s="1"/>
    </row>
    <row r="39" spans="1:4" ht="24">
      <c r="A39" s="27" t="s">
        <v>40</v>
      </c>
      <c r="B39" s="26" t="s">
        <v>45</v>
      </c>
      <c r="C39" s="17">
        <v>0</v>
      </c>
      <c r="D39" s="1"/>
    </row>
    <row r="40" spans="1:4" ht="24">
      <c r="A40" s="27" t="s">
        <v>42</v>
      </c>
      <c r="B40" s="26" t="s">
        <v>47</v>
      </c>
      <c r="C40" s="17">
        <v>0</v>
      </c>
      <c r="D40" s="1"/>
    </row>
    <row r="41" spans="1:4" ht="24">
      <c r="A41" s="21" t="s">
        <v>11</v>
      </c>
      <c r="B41" s="22" t="s">
        <v>58</v>
      </c>
      <c r="C41" s="23">
        <f>SUM(C42:C51)</f>
        <v>0</v>
      </c>
      <c r="D41" s="1"/>
    </row>
    <row r="42" spans="1:4" ht="24">
      <c r="A42" s="27" t="s">
        <v>28</v>
      </c>
      <c r="B42" s="26" t="s">
        <v>31</v>
      </c>
      <c r="C42" s="17">
        <v>0</v>
      </c>
      <c r="D42" s="1"/>
    </row>
    <row r="43" spans="1:4" ht="24">
      <c r="A43" s="27" t="s">
        <v>30</v>
      </c>
      <c r="B43" s="26" t="s">
        <v>59</v>
      </c>
      <c r="C43" s="17">
        <v>0</v>
      </c>
      <c r="D43" s="1"/>
    </row>
    <row r="44" spans="1:4" ht="24">
      <c r="A44" s="27" t="s">
        <v>32</v>
      </c>
      <c r="B44" s="26" t="s">
        <v>60</v>
      </c>
      <c r="C44" s="17">
        <v>0</v>
      </c>
      <c r="D44" s="1"/>
    </row>
    <row r="45" spans="1:4" ht="24">
      <c r="A45" s="27" t="s">
        <v>34</v>
      </c>
      <c r="B45" s="26" t="s">
        <v>37</v>
      </c>
      <c r="C45" s="17">
        <v>0</v>
      </c>
      <c r="D45" s="1"/>
    </row>
    <row r="46" spans="1:4" ht="24">
      <c r="A46" s="27" t="s">
        <v>36</v>
      </c>
      <c r="B46" s="26" t="s">
        <v>61</v>
      </c>
      <c r="C46" s="17">
        <v>0</v>
      </c>
      <c r="D46" s="1"/>
    </row>
    <row r="47" spans="1:4" ht="24">
      <c r="A47" s="27" t="s">
        <v>38</v>
      </c>
      <c r="B47" s="26" t="s">
        <v>43</v>
      </c>
      <c r="C47" s="17">
        <v>0</v>
      </c>
      <c r="D47" s="1"/>
    </row>
    <row r="48" spans="1:4" ht="24">
      <c r="A48" s="27" t="s">
        <v>40</v>
      </c>
      <c r="B48" s="25" t="s">
        <v>62</v>
      </c>
      <c r="C48" s="17">
        <v>0</v>
      </c>
      <c r="D48" s="1"/>
    </row>
    <row r="49" spans="1:4" ht="24">
      <c r="A49" s="27" t="s">
        <v>42</v>
      </c>
      <c r="B49" s="25" t="s">
        <v>63</v>
      </c>
      <c r="C49" s="17">
        <v>0</v>
      </c>
      <c r="D49" s="1"/>
    </row>
    <row r="50" spans="1:4" ht="24">
      <c r="A50" s="27" t="s">
        <v>44</v>
      </c>
      <c r="B50" s="26" t="s">
        <v>64</v>
      </c>
      <c r="C50" s="17">
        <v>0</v>
      </c>
      <c r="D50" s="1"/>
    </row>
    <row r="51" spans="1:4" ht="24">
      <c r="A51" s="27" t="s">
        <v>46</v>
      </c>
      <c r="B51" s="26"/>
      <c r="C51" s="17">
        <v>0</v>
      </c>
      <c r="D51" s="1"/>
    </row>
    <row r="52" spans="1:4" ht="24">
      <c r="A52" s="21" t="s">
        <v>13</v>
      </c>
      <c r="B52" s="22" t="s">
        <v>65</v>
      </c>
      <c r="C52" s="23">
        <f>SUM(C53:C71)</f>
        <v>2831.07</v>
      </c>
      <c r="D52" s="51"/>
    </row>
    <row r="53" spans="1:4" ht="24">
      <c r="A53" s="24" t="s">
        <v>28</v>
      </c>
      <c r="B53" s="25" t="s">
        <v>29</v>
      </c>
      <c r="C53" s="28">
        <v>666</v>
      </c>
      <c r="D53" s="1"/>
    </row>
    <row r="54" spans="1:4" ht="24">
      <c r="A54" s="24" t="s">
        <v>32</v>
      </c>
      <c r="B54" s="25" t="s">
        <v>66</v>
      </c>
      <c r="C54" s="54">
        <v>0</v>
      </c>
      <c r="D54" s="1"/>
    </row>
    <row r="55" spans="1:4" ht="24">
      <c r="A55" s="24" t="s">
        <v>34</v>
      </c>
      <c r="B55" s="30" t="s">
        <v>67</v>
      </c>
      <c r="C55" s="14">
        <v>0</v>
      </c>
      <c r="D55" s="1"/>
    </row>
    <row r="56" spans="1:4" ht="24">
      <c r="A56" s="24" t="s">
        <v>36</v>
      </c>
      <c r="B56" s="25" t="s">
        <v>31</v>
      </c>
      <c r="C56" s="14">
        <v>0</v>
      </c>
      <c r="D56" s="1"/>
    </row>
    <row r="57" spans="1:4" ht="24">
      <c r="A57" s="24" t="s">
        <v>38</v>
      </c>
      <c r="B57" s="25" t="s">
        <v>43</v>
      </c>
      <c r="C57" s="14">
        <v>0</v>
      </c>
      <c r="D57" s="1"/>
    </row>
    <row r="58" spans="1:4" ht="24">
      <c r="A58" s="24" t="s">
        <v>40</v>
      </c>
      <c r="B58" s="25" t="s">
        <v>68</v>
      </c>
      <c r="C58" s="14">
        <v>277.5</v>
      </c>
      <c r="D58" s="1"/>
    </row>
    <row r="59" spans="1:4" ht="24">
      <c r="A59" s="24" t="s">
        <v>42</v>
      </c>
      <c r="B59" s="25" t="s">
        <v>69</v>
      </c>
      <c r="C59" s="14">
        <v>1300</v>
      </c>
      <c r="D59" s="1"/>
    </row>
    <row r="60" spans="1:4" ht="24">
      <c r="A60" s="24" t="s">
        <v>44</v>
      </c>
      <c r="B60" s="25" t="s">
        <v>70</v>
      </c>
      <c r="C60" s="14">
        <v>360.15</v>
      </c>
      <c r="D60" s="1"/>
    </row>
    <row r="61" spans="1:4" ht="24">
      <c r="A61" s="24" t="s">
        <v>46</v>
      </c>
      <c r="B61" s="25" t="s">
        <v>71</v>
      </c>
      <c r="C61" s="14">
        <v>0</v>
      </c>
      <c r="D61" s="1"/>
    </row>
    <row r="62" spans="1:4" ht="24">
      <c r="A62" s="24" t="s">
        <v>48</v>
      </c>
      <c r="B62" s="25" t="s">
        <v>72</v>
      </c>
      <c r="C62" s="14">
        <v>0</v>
      </c>
      <c r="D62" s="1"/>
    </row>
    <row r="63" spans="1:4" ht="24">
      <c r="A63" s="24" t="s">
        <v>50</v>
      </c>
      <c r="B63" s="25" t="s">
        <v>73</v>
      </c>
      <c r="C63" s="14">
        <v>0</v>
      </c>
      <c r="D63" s="1"/>
    </row>
    <row r="64" spans="1:4" ht="24">
      <c r="A64" s="24" t="s">
        <v>52</v>
      </c>
      <c r="B64" s="25" t="s">
        <v>62</v>
      </c>
      <c r="C64" s="14">
        <v>0</v>
      </c>
      <c r="D64" s="1"/>
    </row>
    <row r="65" spans="1:4" ht="24">
      <c r="A65" s="24" t="s">
        <v>54</v>
      </c>
      <c r="B65" s="25" t="s">
        <v>74</v>
      </c>
      <c r="C65" s="14">
        <v>227.42</v>
      </c>
      <c r="D65" s="1"/>
    </row>
    <row r="66" spans="1:4" ht="24">
      <c r="A66" s="24" t="s">
        <v>75</v>
      </c>
      <c r="B66" s="25" t="s">
        <v>76</v>
      </c>
      <c r="C66" s="14">
        <v>0</v>
      </c>
      <c r="D66" s="1"/>
    </row>
    <row r="67" spans="1:4" ht="24">
      <c r="A67" s="24" t="s">
        <v>77</v>
      </c>
      <c r="B67" s="25" t="s">
        <v>78</v>
      </c>
      <c r="C67" s="14">
        <v>0</v>
      </c>
      <c r="D67" s="1"/>
    </row>
    <row r="68" spans="1:4" ht="24">
      <c r="A68" s="24" t="s">
        <v>79</v>
      </c>
      <c r="B68" s="25" t="s">
        <v>63</v>
      </c>
      <c r="C68" s="14">
        <v>0</v>
      </c>
      <c r="D68" s="1"/>
    </row>
    <row r="69" spans="1:4" ht="24">
      <c r="A69" s="24" t="s">
        <v>80</v>
      </c>
      <c r="B69" s="25" t="s">
        <v>81</v>
      </c>
      <c r="C69" s="14">
        <v>0</v>
      </c>
      <c r="D69" s="1"/>
    </row>
    <row r="70" spans="1:4" ht="24">
      <c r="A70" s="24" t="s">
        <v>82</v>
      </c>
      <c r="B70" s="33" t="s">
        <v>83</v>
      </c>
      <c r="C70" s="14">
        <v>0</v>
      </c>
      <c r="D70" s="1"/>
    </row>
    <row r="71" spans="1:4" ht="24.95" thickBot="1">
      <c r="A71" s="24" t="s">
        <v>84</v>
      </c>
      <c r="B71" s="25" t="s">
        <v>85</v>
      </c>
      <c r="C71" s="14">
        <v>0</v>
      </c>
      <c r="D71" s="1"/>
    </row>
    <row r="72" spans="1:4" ht="24.95" thickBot="1">
      <c r="A72" s="34" t="s">
        <v>86</v>
      </c>
      <c r="B72" s="35" t="s">
        <v>87</v>
      </c>
      <c r="C72" s="36">
        <f>C6-C16</f>
        <v>-10766.370000000003</v>
      </c>
      <c r="D72" s="1"/>
    </row>
    <row r="73" spans="1:4" ht="46.35" customHeight="1" thickBot="1">
      <c r="A73" s="37" t="s">
        <v>88</v>
      </c>
      <c r="B73" s="38" t="s">
        <v>89</v>
      </c>
      <c r="C73" s="36">
        <f>C3+C6-C16</f>
        <v>-3931.8199999999997</v>
      </c>
      <c r="D73" s="1"/>
    </row>
    <row r="74" spans="1:4" ht="54" customHeight="1" thickBot="1"/>
    <row r="75" spans="1:4" ht="24.95" thickBot="1">
      <c r="A75" s="34" t="s">
        <v>90</v>
      </c>
      <c r="B75" s="35" t="s">
        <v>113</v>
      </c>
      <c r="C75" s="39">
        <f>C4</f>
        <v>0</v>
      </c>
      <c r="D75" s="1"/>
    </row>
    <row r="76" spans="1:4" ht="24">
      <c r="A76" s="40"/>
      <c r="B76" s="25" t="s">
        <v>92</v>
      </c>
      <c r="C76" s="41"/>
      <c r="D76" s="1"/>
    </row>
    <row r="77" spans="1:4" ht="27" customHeight="1">
      <c r="A77" s="42"/>
      <c r="B77" s="25" t="s">
        <v>93</v>
      </c>
      <c r="C77" s="43"/>
      <c r="D77" s="1"/>
    </row>
    <row r="78" spans="1:4" s="46" customFormat="1" ht="38.1" customHeight="1">
      <c r="A78" s="44"/>
      <c r="B78" s="45" t="s">
        <v>114</v>
      </c>
      <c r="C78" s="41"/>
    </row>
  </sheetData>
  <mergeCells count="1">
    <mergeCell ref="A1:C1"/>
  </mergeCells>
  <pageMargins left="0.7" right="0.7" top="0.78740157499999996" bottom="0.78740157499999996" header="0.3" footer="0.3"/>
  <pageSetup paperSize="9" scale="39" orientation="portrait" horizontalDpi="3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27"/>
  <sheetViews>
    <sheetView showGridLines="0" tabSelected="1" topLeftCell="A15" workbookViewId="0">
      <selection activeCell="D31" sqref="D31"/>
    </sheetView>
  </sheetViews>
  <sheetFormatPr defaultColWidth="11.42578125" defaultRowHeight="15"/>
  <cols>
    <col min="3" max="3" width="84.85546875" customWidth="1"/>
    <col min="4" max="4" width="63.7109375" customWidth="1"/>
  </cols>
  <sheetData>
    <row r="2" spans="2:5" ht="15.95" thickBot="1"/>
    <row r="3" spans="2:5" ht="38.1" thickBot="1">
      <c r="B3" s="91" t="s">
        <v>95</v>
      </c>
      <c r="C3" s="92"/>
      <c r="D3" s="93"/>
    </row>
    <row r="4" spans="2:5" ht="26.1">
      <c r="B4" s="66"/>
      <c r="C4" s="67"/>
      <c r="D4" s="68">
        <v>2023</v>
      </c>
    </row>
    <row r="5" spans="2:5" ht="24">
      <c r="B5" s="5" t="s">
        <v>1</v>
      </c>
      <c r="C5" s="6" t="s">
        <v>2</v>
      </c>
      <c r="D5" s="7">
        <f>D6+D7</f>
        <v>108087.55</v>
      </c>
    </row>
    <row r="6" spans="2:5" ht="24">
      <c r="B6" s="8" t="s">
        <v>3</v>
      </c>
      <c r="C6" s="9" t="s">
        <v>4</v>
      </c>
      <c r="D6" s="10">
        <v>242.06</v>
      </c>
    </row>
    <row r="7" spans="2:5" ht="24">
      <c r="B7" s="11" t="s">
        <v>5</v>
      </c>
      <c r="C7" s="9" t="s">
        <v>6</v>
      </c>
      <c r="D7" s="10">
        <v>107845.49</v>
      </c>
    </row>
    <row r="8" spans="2:5" ht="24">
      <c r="B8" s="69" t="s">
        <v>7</v>
      </c>
      <c r="C8" s="70" t="s">
        <v>8</v>
      </c>
      <c r="D8" s="71">
        <v>389361.76</v>
      </c>
      <c r="E8" s="87">
        <v>1</v>
      </c>
    </row>
    <row r="9" spans="2:5" ht="24">
      <c r="B9" s="72" t="s">
        <v>3</v>
      </c>
      <c r="C9" s="13" t="s">
        <v>9</v>
      </c>
      <c r="D9" s="73">
        <v>75968</v>
      </c>
      <c r="E9" s="84">
        <f>(D9/($D$8/100))/100</f>
        <v>0.19510904203843749</v>
      </c>
    </row>
    <row r="10" spans="2:5" ht="24">
      <c r="B10" s="12" t="s">
        <v>5</v>
      </c>
      <c r="C10" s="16" t="s">
        <v>10</v>
      </c>
      <c r="D10" s="73">
        <v>57600</v>
      </c>
      <c r="E10" s="84">
        <f>(D10/($D$8/100))/100</f>
        <v>0.14793440424144375</v>
      </c>
    </row>
    <row r="11" spans="2:5" ht="24">
      <c r="B11" s="12" t="s">
        <v>11</v>
      </c>
      <c r="C11" s="13" t="s">
        <v>12</v>
      </c>
      <c r="D11" s="73">
        <v>229805.32</v>
      </c>
      <c r="E11" s="84">
        <f>(D11/($D$8/100))/100</f>
        <v>0.59021029697420724</v>
      </c>
    </row>
    <row r="12" spans="2:5" ht="24">
      <c r="B12" s="12" t="s">
        <v>13</v>
      </c>
      <c r="C12" s="13" t="s">
        <v>14</v>
      </c>
      <c r="D12" s="73"/>
      <c r="E12" s="84">
        <f>(D12/($D$8/100))/100</f>
        <v>0</v>
      </c>
    </row>
    <row r="13" spans="2:5" ht="24">
      <c r="B13" s="12" t="s">
        <v>15</v>
      </c>
      <c r="C13" s="13" t="s">
        <v>16</v>
      </c>
      <c r="D13" s="73">
        <v>8096.02</v>
      </c>
      <c r="E13" s="84">
        <f>(D13/($D$8/100))/100</f>
        <v>2.0793053740048847E-2</v>
      </c>
    </row>
    <row r="14" spans="2:5" ht="24">
      <c r="B14" s="12" t="s">
        <v>17</v>
      </c>
      <c r="C14" s="13" t="s">
        <v>18</v>
      </c>
      <c r="D14" s="73">
        <v>757</v>
      </c>
      <c r="E14" s="84">
        <f>(D14/($D$8/100))/100</f>
        <v>1.9442073612981408E-3</v>
      </c>
    </row>
    <row r="15" spans="2:5" ht="24">
      <c r="B15" s="12" t="s">
        <v>19</v>
      </c>
      <c r="C15" s="13" t="s">
        <v>20</v>
      </c>
      <c r="D15" s="73">
        <v>4454.7700000000004</v>
      </c>
      <c r="E15" s="84">
        <f>(D15/($D$8/100))/100</f>
        <v>1.1441210867754452E-2</v>
      </c>
    </row>
    <row r="16" spans="2:5" ht="24">
      <c r="B16" s="12" t="s">
        <v>21</v>
      </c>
      <c r="C16" s="20" t="s">
        <v>22</v>
      </c>
      <c r="D16" s="74"/>
      <c r="E16" s="84"/>
    </row>
    <row r="17" spans="2:5" ht="24">
      <c r="B17" s="12" t="s">
        <v>23</v>
      </c>
      <c r="C17" s="75" t="s">
        <v>24</v>
      </c>
      <c r="D17" s="74">
        <v>12680.65</v>
      </c>
      <c r="E17" s="84">
        <f>(D17/($D$8/100))/100</f>
        <v>3.2567784776810133E-2</v>
      </c>
    </row>
    <row r="18" spans="2:5" ht="24">
      <c r="B18" s="69" t="s">
        <v>25</v>
      </c>
      <c r="C18" s="70" t="s">
        <v>26</v>
      </c>
      <c r="D18" s="71">
        <v>356266.41</v>
      </c>
      <c r="E18" s="85">
        <v>1</v>
      </c>
    </row>
    <row r="19" spans="2:5" ht="24">
      <c r="B19" s="76" t="s">
        <v>3</v>
      </c>
      <c r="C19" s="77" t="s">
        <v>27</v>
      </c>
      <c r="D19" s="78">
        <v>283189.40000000002</v>
      </c>
      <c r="E19" s="86">
        <f>(D19/($D$18/100))/100</f>
        <v>0.79488099930610934</v>
      </c>
    </row>
    <row r="20" spans="2:5" ht="24">
      <c r="B20" s="79" t="s">
        <v>5</v>
      </c>
      <c r="C20" s="80" t="s">
        <v>56</v>
      </c>
      <c r="D20" s="78">
        <v>0</v>
      </c>
      <c r="E20" s="86">
        <f t="shared" ref="E20:E22" si="0">(D20/($D$18/100))/100</f>
        <v>0</v>
      </c>
    </row>
    <row r="21" spans="2:5" ht="24">
      <c r="B21" s="79" t="s">
        <v>11</v>
      </c>
      <c r="C21" s="80" t="s">
        <v>58</v>
      </c>
      <c r="D21" s="78">
        <v>27773.08</v>
      </c>
      <c r="E21" s="86">
        <f t="shared" si="0"/>
        <v>7.7955931910617116E-2</v>
      </c>
    </row>
    <row r="22" spans="2:5" ht="24.95" thickBot="1">
      <c r="B22" s="79" t="s">
        <v>13</v>
      </c>
      <c r="C22" s="80" t="s">
        <v>65</v>
      </c>
      <c r="D22" s="78">
        <v>45303.93</v>
      </c>
      <c r="E22" s="86">
        <f t="shared" si="0"/>
        <v>0.12716306878327374</v>
      </c>
    </row>
    <row r="23" spans="2:5" ht="24.95" thickBot="1">
      <c r="B23" s="81" t="s">
        <v>86</v>
      </c>
      <c r="C23" s="82" t="s">
        <v>87</v>
      </c>
      <c r="D23" s="83">
        <v>33095.35</v>
      </c>
      <c r="E23" s="15"/>
    </row>
    <row r="24" spans="2:5" ht="15.95" thickBot="1"/>
    <row r="25" spans="2:5" ht="24.95" thickBot="1">
      <c r="B25" s="37" t="s">
        <v>88</v>
      </c>
      <c r="C25" s="38" t="s">
        <v>101</v>
      </c>
      <c r="D25" s="56">
        <v>141182.90000000002</v>
      </c>
    </row>
    <row r="26" spans="2:5" ht="15.95" thickBot="1"/>
    <row r="27" spans="2:5" ht="24.95" thickBot="1">
      <c r="B27" s="34" t="s">
        <v>90</v>
      </c>
      <c r="C27" s="35" t="s">
        <v>102</v>
      </c>
      <c r="D27" s="39">
        <v>242.06</v>
      </c>
    </row>
  </sheetData>
  <mergeCells count="1">
    <mergeCell ref="B3:D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d1ff031-2473-4079-a652-0be85fcb4a3b" xsi:nil="true"/>
    <lcf76f155ced4ddcb4097134ff3c332f xmlns="3d1ff031-2473-4079-a652-0be85fcb4a3b">
      <Terms xmlns="http://schemas.microsoft.com/office/infopath/2007/PartnerControls"/>
    </lcf76f155ced4ddcb4097134ff3c332f>
    <TaxCatchAll xmlns="bd830ab2-90d7-4421-a110-2f83242351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ADC7D4AC7056478EDDFC74C1ECF193" ma:contentTypeVersion="15" ma:contentTypeDescription="Ein neues Dokument erstellen." ma:contentTypeScope="" ma:versionID="0d5ecdb292823a0d12983e1e80d2af85">
  <xsd:schema xmlns:xsd="http://www.w3.org/2001/XMLSchema" xmlns:xs="http://www.w3.org/2001/XMLSchema" xmlns:p="http://schemas.microsoft.com/office/2006/metadata/properties" xmlns:ns2="3d1ff031-2473-4079-a652-0be85fcb4a3b" xmlns:ns3="bd830ab2-90d7-4421-a110-2f8324235184" targetNamespace="http://schemas.microsoft.com/office/2006/metadata/properties" ma:root="true" ma:fieldsID="4a720d86aaa194f04de2664e2b497fc3" ns2:_="" ns3:_="">
    <xsd:import namespace="3d1ff031-2473-4079-a652-0be85fcb4a3b"/>
    <xsd:import namespace="bd830ab2-90d7-4421-a110-2f83242351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ff031-2473-4079-a652-0be85fcb4a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e1b3b76a-028d-4451-a0d0-50d7f63d40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30ab2-90d7-4421-a110-2f832423518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32a2214-8262-4377-8c54-b6f299008ca7}" ma:internalName="TaxCatchAll" ma:showField="CatchAllData" ma:web="bd830ab2-90d7-4421-a110-2f83242351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E4E586-89F8-4B9F-926F-03929CADC7AF}"/>
</file>

<file path=customXml/itemProps2.xml><?xml version="1.0" encoding="utf-8"?>
<ds:datastoreItem xmlns:ds="http://schemas.openxmlformats.org/officeDocument/2006/customXml" ds:itemID="{3A63406F-8CBA-48A2-BAD1-B2D2C7256187}"/>
</file>

<file path=customXml/itemProps3.xml><?xml version="1.0" encoding="utf-8"?>
<ds:datastoreItem xmlns:ds="http://schemas.openxmlformats.org/officeDocument/2006/customXml" ds:itemID="{4D90D3A1-7CC2-4EC8-9212-E1CA23D09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Carina Gonzales</dc:creator>
  <cp:keywords/>
  <dc:description/>
  <cp:lastModifiedBy>Carina Gonzales</cp:lastModifiedBy>
  <cp:revision/>
  <dcterms:created xsi:type="dcterms:W3CDTF">2022-04-05T14:53:29Z</dcterms:created>
  <dcterms:modified xsi:type="dcterms:W3CDTF">2024-03-25T08:36:34Z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0x0101008AADC7D4AC7056478EDDFC74C1ECF193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Order">
    <vt:r8>5038800</vt:r8>
  </property>
</Properties>
</file>